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ประชุม workshop\Present tation\"/>
    </mc:Choice>
  </mc:AlternateContent>
  <bookViews>
    <workbookView xWindow="0" yWindow="0" windowWidth="21315" windowHeight="9360" activeTab="1"/>
  </bookViews>
  <sheets>
    <sheet name="ปกติ" sheetId="4" r:id="rId1"/>
    <sheet name="Expend" sheetId="3" r:id="rId2"/>
  </sheets>
  <calcPr calcId="152511"/>
</workbook>
</file>

<file path=xl/calcChain.xml><?xml version="1.0" encoding="utf-8"?>
<calcChain xmlns="http://schemas.openxmlformats.org/spreadsheetml/2006/main">
  <c r="C39" i="3" l="1"/>
  <c r="D39" i="3"/>
  <c r="E39" i="3"/>
  <c r="F39" i="3"/>
  <c r="B39" i="3"/>
  <c r="F33" i="3"/>
  <c r="E33" i="3"/>
  <c r="D33" i="3"/>
  <c r="C33" i="3"/>
  <c r="B33" i="3"/>
  <c r="B43" i="3" l="1"/>
  <c r="B34" i="3"/>
  <c r="B37" i="3" s="1"/>
  <c r="B40" i="3"/>
  <c r="B45" i="3" l="1"/>
  <c r="C34" i="3"/>
  <c r="C37" i="3" s="1"/>
  <c r="K11" i="3"/>
  <c r="L11" i="3"/>
  <c r="M11" i="3"/>
  <c r="N11" i="3"/>
  <c r="J11" i="3"/>
  <c r="C18" i="3" l="1"/>
  <c r="D18" i="3"/>
  <c r="E18" i="3"/>
  <c r="F18" i="3"/>
  <c r="B18" i="3"/>
  <c r="E22" i="4"/>
  <c r="C22" i="4"/>
  <c r="E14" i="4"/>
  <c r="C21" i="4" s="1"/>
  <c r="D10" i="4"/>
  <c r="E10" i="4"/>
  <c r="F10" i="4"/>
  <c r="G10" i="4"/>
  <c r="C10" i="4"/>
  <c r="G9" i="4"/>
  <c r="F9" i="4"/>
  <c r="E9" i="4"/>
  <c r="D9" i="4"/>
  <c r="C9" i="4"/>
  <c r="E21" i="4" l="1"/>
  <c r="D22" i="4"/>
  <c r="M33" i="3"/>
  <c r="E16" i="3"/>
  <c r="G22" i="4"/>
  <c r="G21" i="4"/>
  <c r="K33" i="3"/>
  <c r="C16" i="3"/>
  <c r="L33" i="3"/>
  <c r="D16" i="3"/>
  <c r="D21" i="4"/>
  <c r="J33" i="3"/>
  <c r="B12" i="3"/>
  <c r="B16" i="3"/>
  <c r="B11" i="3"/>
  <c r="B10" i="3"/>
  <c r="N33" i="3"/>
  <c r="F16" i="3"/>
  <c r="F22" i="4"/>
  <c r="F21" i="4"/>
  <c r="C12" i="3"/>
  <c r="D12" i="3"/>
  <c r="E12" i="3"/>
  <c r="F12" i="3"/>
  <c r="C11" i="3"/>
  <c r="D11" i="3"/>
  <c r="E11" i="3"/>
  <c r="F11" i="3"/>
  <c r="C10" i="3"/>
  <c r="D10" i="3"/>
  <c r="E10" i="3"/>
  <c r="F10" i="3"/>
  <c r="D34" i="3" l="1"/>
  <c r="D37" i="3" s="1"/>
  <c r="C40" i="3" l="1"/>
  <c r="E34" i="3"/>
  <c r="D40" i="3" l="1"/>
  <c r="C43" i="3"/>
  <c r="C45" i="3" s="1"/>
  <c r="F34" i="3"/>
  <c r="F37" i="3" s="1"/>
  <c r="E37" i="3"/>
  <c r="K6" i="3"/>
  <c r="K7" i="3" s="1"/>
  <c r="B14" i="3" s="1"/>
  <c r="B8" i="3" s="1"/>
  <c r="E40" i="3" l="1"/>
  <c r="D43" i="3"/>
  <c r="D45" i="3" s="1"/>
  <c r="C14" i="3"/>
  <c r="C8" i="3" s="1"/>
  <c r="D14" i="3"/>
  <c r="D8" i="3" s="1"/>
  <c r="E14" i="3"/>
  <c r="E8" i="3" s="1"/>
  <c r="F14" i="3"/>
  <c r="F8" i="3" s="1"/>
  <c r="E13" i="4"/>
  <c r="F40" i="3" l="1"/>
  <c r="F43" i="3" s="1"/>
  <c r="F45" i="3" s="1"/>
  <c r="E43" i="3"/>
  <c r="E45" i="3" s="1"/>
  <c r="E20" i="4"/>
  <c r="G20" i="4"/>
  <c r="G23" i="4" s="1"/>
  <c r="F20" i="4"/>
  <c r="C20" i="4"/>
  <c r="C23" i="4" s="1"/>
  <c r="D20" i="4"/>
  <c r="E15" i="4"/>
  <c r="B17" i="4" s="1"/>
  <c r="D23" i="4" l="1"/>
  <c r="F23" i="4"/>
  <c r="E23" i="4" l="1"/>
  <c r="B5" i="3"/>
  <c r="B6" i="3" s="1"/>
  <c r="E5" i="3" l="1"/>
  <c r="E6" i="3" s="1"/>
  <c r="E4" i="3" s="1"/>
  <c r="E20" i="3" s="1"/>
  <c r="E22" i="3" s="1"/>
  <c r="F5" i="3"/>
  <c r="F6" i="3" s="1"/>
  <c r="F4" i="3" s="1"/>
  <c r="F20" i="3" s="1"/>
  <c r="F22" i="3" s="1"/>
  <c r="C5" i="3"/>
  <c r="C6" i="3" s="1"/>
  <c r="D5" i="3"/>
  <c r="D6" i="3" s="1"/>
  <c r="B4" i="3" l="1"/>
  <c r="B20" i="3" s="1"/>
  <c r="B22" i="3" s="1"/>
  <c r="C4" i="3"/>
  <c r="C20" i="3" s="1"/>
  <c r="C22" i="3" s="1"/>
  <c r="D4" i="3"/>
  <c r="D20" i="3" s="1"/>
  <c r="D22" i="3" s="1"/>
  <c r="E25" i="3"/>
  <c r="F25" i="3"/>
  <c r="B23" i="3" l="1"/>
  <c r="B25" i="3"/>
  <c r="D25" i="3" l="1"/>
  <c r="C25" i="3"/>
</calcChain>
</file>

<file path=xl/comments1.xml><?xml version="1.0" encoding="utf-8"?>
<comments xmlns="http://schemas.openxmlformats.org/spreadsheetml/2006/main">
  <authors>
    <author>User</author>
  </authors>
  <commentList>
    <comment ref="A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คิดเงินส่วนค่าเล่าเรียน +
ส่วนเงินรัฐ ที่เป็น UnitCost
</t>
        </r>
      </text>
    </comment>
  </commentList>
</comments>
</file>

<file path=xl/sharedStrings.xml><?xml version="1.0" encoding="utf-8"?>
<sst xmlns="http://schemas.openxmlformats.org/spreadsheetml/2006/main" count="108" uniqueCount="88">
  <si>
    <t>หน่วยนับ</t>
  </si>
  <si>
    <t>คน</t>
  </si>
  <si>
    <t>รวม</t>
  </si>
  <si>
    <t>ปีงบประมาณ</t>
  </si>
  <si>
    <t>ค่าบำรุงการศึกษา</t>
  </si>
  <si>
    <t>บาท/หน่วยกิต</t>
  </si>
  <si>
    <t xml:space="preserve"> 1. ค่าใช้จ่ายบุคลากร</t>
  </si>
  <si>
    <t xml:space="preserve">    เงินเดือน</t>
  </si>
  <si>
    <t>หมายเหตุ :-</t>
  </si>
  <si>
    <t xml:space="preserve"> 1. การคิดเงินเดือน</t>
  </si>
  <si>
    <t xml:space="preserve">     - คิดตาม อ. : นศ. 1 : 20 </t>
  </si>
  <si>
    <t xml:space="preserve">      รวมเงินเดือน</t>
  </si>
  <si>
    <t xml:space="preserve"> 2. ค่าใช้จ่ายดำเนินงาน</t>
  </si>
  <si>
    <t xml:space="preserve">    2.1 ค่าตอบแทน</t>
  </si>
  <si>
    <t>รวมทั้งสิ้น</t>
  </si>
  <si>
    <t>ค่าใช้จ่ายต่อหัวนักศึกษา</t>
  </si>
  <si>
    <t>รายรับหักรายจ่าย</t>
  </si>
  <si>
    <t>ประมาณการค่าใช้จ่ายของหลักสูตร</t>
  </si>
  <si>
    <t xml:space="preserve">     - คิดเงินเดือนเฉลี่ย</t>
  </si>
  <si>
    <t>รายละเอียด</t>
  </si>
  <si>
    <t>บาท/คน/ภาคการศึกษา</t>
  </si>
  <si>
    <t>บาท/คน/ปี</t>
  </si>
  <si>
    <t>ค่าลงทะเบียน</t>
  </si>
  <si>
    <t>ค่าเล่าเรียนรวม</t>
  </si>
  <si>
    <t>เงินอุดหนุนจากรัฐบาล</t>
  </si>
  <si>
    <t>บาท/หัวนักศึกษา</t>
  </si>
  <si>
    <t>ประมาณการรายรับ</t>
  </si>
  <si>
    <t>บาท/ปี</t>
  </si>
  <si>
    <t>รวมรายรับ</t>
  </si>
  <si>
    <t>ปี 1</t>
  </si>
  <si>
    <t>ปี 2</t>
  </si>
  <si>
    <t>ปี 3</t>
  </si>
  <si>
    <t>เฉลี่ย 4 ปี</t>
  </si>
  <si>
    <t>วิชาพื้นฐานคณะอื่น</t>
  </si>
  <si>
    <t>ปี 4</t>
  </si>
  <si>
    <t xml:space="preserve">    2.2 ค่าใช้สอย</t>
  </si>
  <si>
    <t xml:space="preserve">    2.3 ค่าวัสดุ</t>
  </si>
  <si>
    <t xml:space="preserve">    2.4 ค่าสาธารณูปโภค</t>
  </si>
  <si>
    <t>หลักสูตรปรับปรุง ปี พ.ศ. 2560</t>
  </si>
  <si>
    <t xml:space="preserve">    สวัสดิการ 26%</t>
  </si>
  <si>
    <t xml:space="preserve">ชั้นปีที่ 1 </t>
  </si>
  <si>
    <t>ชั้นปีที่ 2</t>
  </si>
  <si>
    <t>ชั้นปีที่ 3</t>
  </si>
  <si>
    <t>ชั้นปีที่ 4</t>
  </si>
  <si>
    <t xml:space="preserve">คาดว่าจะจบการศึกษา </t>
  </si>
  <si>
    <r>
      <rPr>
        <b/>
        <u/>
        <sz val="15"/>
        <rFont val="TH SarabunPSK"/>
        <family val="2"/>
      </rPr>
      <t>หมายเหตุ</t>
    </r>
    <r>
      <rPr>
        <sz val="15"/>
        <rFont val="TH SarabunPSK"/>
        <family val="2"/>
      </rPr>
      <t xml:space="preserve"> : - การคำนวณประมาณการรายรับคำนวณจากนักศึกษาทั้งหมด</t>
    </r>
  </si>
  <si>
    <t xml:space="preserve"> 3. รายจ่ายให้มหาวิทยาลัย </t>
  </si>
  <si>
    <t>หมายเหตุ:  จำนวนนักศึกษา ตามแผนพัฒนาฉบับที่ 12 ณ วันที่ 15 ธันวาคม 2559</t>
  </si>
  <si>
    <t xml:space="preserve">    ครุภัณฑ์</t>
  </si>
  <si>
    <t>2. ค่าใช้จ่ายดำเนินงาน</t>
  </si>
  <si>
    <t>รวมเงินเดือนอ./จนท.</t>
  </si>
  <si>
    <t>เงินเดือนมีการปรับขึ้น ปีละประมาณ 6%</t>
  </si>
  <si>
    <t xml:space="preserve">โดยเงินเดือนมีการปรับขึ้น ปีละประมาณ 6% </t>
  </si>
  <si>
    <t>จำนวนนักศึกษา หลักสูตร.......................... สาขาวิชา...................................</t>
  </si>
  <si>
    <t>หน่วยงานฯ รับผิดชอบหลักสูตรในภาพรวมทั้งสิ้น .... หลักสูตร</t>
  </si>
  <si>
    <t xml:space="preserve">จำนวนหน่วยกิตตลอดหลักสูตร </t>
  </si>
  <si>
    <t>หน่วยกิต</t>
  </si>
  <si>
    <t xml:space="preserve">รายการ </t>
  </si>
  <si>
    <t xml:space="preserve"> - คิดเจ้าหน้าที่ตาม อ. : จนท. 1 : 0.25 </t>
  </si>
  <si>
    <t xml:space="preserve"> - คิดเงินเดือนเฉลี่ย</t>
  </si>
  <si>
    <t xml:space="preserve">รายจ่ายวิชาพื้นฐาน </t>
  </si>
  <si>
    <t>เงินอุดหนุนจากภาครัฐแบ่งเข้าวิชาพื้นฐาน</t>
  </si>
  <si>
    <t>บาท/วิชา/ปี</t>
  </si>
  <si>
    <t xml:space="preserve">ค่าตอบแทน </t>
  </si>
  <si>
    <t xml:space="preserve">    2.5  ทุนการศึกษา</t>
  </si>
  <si>
    <t xml:space="preserve">    2.6 รายจ่ายอื่น (รายจ่ายวิชาพื้นฐาน)</t>
  </si>
  <si>
    <t xml:space="preserve"> 4. งบลงทุน</t>
  </si>
  <si>
    <t>5. การคิดเกณฑ์อาจารย์ต่อนักศึกษา 1 หลักสูตร อาจารย์ผู้รับผิดชอบหลักสูตรต้องประจำหลักสูตรนั้นตลอดเวลา</t>
  </si>
  <si>
    <t>โดยอาจจะเป็นอาจารย์ผู้รับผิดชอบหลักสูตรเกินกว่า 1 หลักสูตรในเวลาเดียวกันไม่ได้ ยกเว้นพหุวิทยาการ</t>
  </si>
  <si>
    <t>หรือสหวิทยาการ ในหนึ่งหลักสูตรมีอาจารย์ผู้รับผิดชอบซ้ำได้ไม่เกิน 2 คน</t>
  </si>
  <si>
    <t>4. งบลงทุน  เป็นครุภัณฑ์ที่ใช้ในการสอน</t>
  </si>
  <si>
    <t xml:space="preserve">     - ส่วนเงินรัฐ โดยคิด FTES  ละ 22,600 บาทต่อหน่วยกิต (ข้อมูล UnitCost  ที่มา ณ ข้อมูลแผน ปี 2560 ) </t>
  </si>
  <si>
    <t xml:space="preserve"> 2.6 รายจ่ายอื่น (รายจ่ายวิชาพื้นฐาน)   แบ่งเป็น 2 ส่วนคือ</t>
  </si>
  <si>
    <t>อาจารย์/นศ. (คน)</t>
  </si>
  <si>
    <t xml:space="preserve">ง/ด อาจารย์เฉลี่ย </t>
  </si>
  <si>
    <t>ง/ด จนท.เฉลี่ย</t>
  </si>
  <si>
    <t>3. รายจ่ายให้มหาวิทยาลัย คิดในอัตรา 30,000 บาทต่อคนต่อปี (โดยใช้ตามเกณฑ์มหาวิทยาลัย)</t>
  </si>
  <si>
    <t xml:space="preserve">ค่าใช้จ่ายเฉลี่ยต่อหัวนักศึกษา </t>
  </si>
  <si>
    <t xml:space="preserve">                - การคำนวณรายรับจากค่าลงทะเบียนคิดในอัตรา      บาท/หน่วยกิตและคิดจากนักศึกษาทั้งหมด</t>
  </si>
  <si>
    <t xml:space="preserve">                  จำนวนหน่วยกิตปีการศึกษาละ    หน่วยกิต (ตลอดหลักสูตร     หน่วยกิต)</t>
  </si>
  <si>
    <t xml:space="preserve"> 2.1 การคิดค่าตอบแทน ค่าจ้างบุคลากรภายนอก/ภายใน ชั่วโมงละ      บาท *จำนวนชั่วโมง  สัปดาห์ x  เครดิต x  รายวิชา) *  ชั้นปี  </t>
  </si>
  <si>
    <t xml:space="preserve"> 2.2 ค่าใช้สอย อ้างอิงตามที่หน่วยงานเสนอมา คิดในอัตรา      บาท/หัวนักศึกษา</t>
  </si>
  <si>
    <t xml:space="preserve"> 2.3 ค่าวัสดุ  อ้างอิงตามที่หน่วยงานเสนอมา คิดในอัตรา    บาท/หัวนักศึกษา</t>
  </si>
  <si>
    <t xml:space="preserve"> 2.4 ค่าสาธารณูปโภค         บาท/หัวนักศึกษา</t>
  </si>
  <si>
    <t xml:space="preserve"> 2.5 ทุนการศึกษา ทุนส่งเสริมเรียนดี ประมาณการ   บาท/หลักสูตร/คน  </t>
  </si>
  <si>
    <t xml:space="preserve">     - เงินจากค่าเล่าเรียน ปีละ      หน่วยกิต/ชั้นปี (ตลอดหลักสูตร      หน่วยกิต) ในอัตรา 500 บาทต่อหน่วยกิต </t>
  </si>
  <si>
    <t>ฐานเงินเดือนสายวิชาการคณะ        บาทต่อคนต่อเดือน</t>
  </si>
  <si>
    <t>ฐานเงินเดือนเฉลี่ย            บาทต่อคนต่อเดือน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</si>
</sst>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#,##0.00_ ;\-#,##0.00\ "/>
    <numFmt numFmtId="168" formatCode="0.00_)"/>
  </numFmts>
  <fonts count="29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u/>
      <sz val="15"/>
      <name val="TH SarabunPSK"/>
      <family val="2"/>
    </font>
    <font>
      <sz val="16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rgb="FFFF0000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AngsanaUPC"/>
      <family val="1"/>
    </font>
    <font>
      <sz val="14"/>
      <name val="AngsanaUPC"/>
      <family val="1"/>
      <charset val="222"/>
    </font>
    <font>
      <sz val="1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i/>
      <sz val="16"/>
      <name val="Helv"/>
    </font>
    <font>
      <sz val="14"/>
      <color theme="1"/>
      <name val="TH SarabunPSK"/>
      <family val="2"/>
    </font>
    <font>
      <sz val="14"/>
      <color theme="1"/>
      <name val="Cordia New"/>
      <family val="2"/>
      <charset val="222"/>
    </font>
    <font>
      <sz val="12"/>
      <color theme="1"/>
      <name val="TH SarabunPSK"/>
      <family val="2"/>
    </font>
    <font>
      <sz val="15"/>
      <color rgb="FFFF0000"/>
      <name val="TH SarabunPSK"/>
      <family val="2"/>
    </font>
    <font>
      <b/>
      <sz val="15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/>
    <xf numFmtId="164" fontId="4" fillId="0" borderId="0" applyFont="0" applyFill="0" applyBorder="0" applyAlignment="0" applyProtection="0"/>
    <xf numFmtId="0" fontId="15" fillId="0" borderId="0"/>
    <xf numFmtId="0" fontId="17" fillId="0" borderId="0"/>
    <xf numFmtId="0" fontId="17" fillId="0" borderId="0"/>
    <xf numFmtId="0" fontId="19" fillId="0" borderId="0" applyProtection="0"/>
    <xf numFmtId="0" fontId="17" fillId="0" borderId="0"/>
    <xf numFmtId="2" fontId="19" fillId="0" borderId="0" applyProtection="0"/>
    <xf numFmtId="38" fontId="20" fillId="3" borderId="0" applyNumberFormat="0" applyBorder="0" applyAlignment="0" applyProtection="0"/>
    <xf numFmtId="0" fontId="21" fillId="0" borderId="0" applyProtection="0"/>
    <xf numFmtId="0" fontId="22" fillId="0" borderId="0" applyProtection="0"/>
    <xf numFmtId="10" fontId="20" fillId="4" borderId="1" applyNumberFormat="0" applyBorder="0" applyAlignment="0" applyProtection="0"/>
    <xf numFmtId="168" fontId="23" fillId="0" borderId="0"/>
    <xf numFmtId="9" fontId="16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19" fillId="0" borderId="2" applyProtection="0"/>
    <xf numFmtId="0" fontId="15" fillId="0" borderId="0"/>
    <xf numFmtId="164" fontId="25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3" fontId="1" fillId="0" borderId="0" xfId="0" applyNumberFormat="1" applyFont="1"/>
    <xf numFmtId="0" fontId="3" fillId="0" borderId="0" xfId="0" applyFont="1"/>
    <xf numFmtId="3" fontId="2" fillId="0" borderId="2" xfId="0" applyNumberFormat="1" applyFont="1" applyBorder="1"/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3" fontId="7" fillId="0" borderId="0" xfId="0" applyNumberFormat="1" applyFont="1" applyAlignment="1">
      <alignment horizontal="center"/>
    </xf>
    <xf numFmtId="3" fontId="7" fillId="0" borderId="0" xfId="0" applyNumberFormat="1" applyFont="1"/>
    <xf numFmtId="3" fontId="5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left"/>
    </xf>
    <xf numFmtId="165" fontId="7" fillId="0" borderId="1" xfId="1" applyNumberFormat="1" applyFont="1" applyBorder="1" applyAlignment="1">
      <alignment horizontal="center"/>
    </xf>
    <xf numFmtId="165" fontId="7" fillId="0" borderId="1" xfId="1" applyNumberFormat="1" applyFont="1" applyBorder="1"/>
    <xf numFmtId="165" fontId="5" fillId="2" borderId="1" xfId="0" applyNumberFormat="1" applyFont="1" applyFill="1" applyBorder="1"/>
    <xf numFmtId="164" fontId="7" fillId="0" borderId="0" xfId="1" applyFont="1"/>
    <xf numFmtId="0" fontId="5" fillId="2" borderId="1" xfId="0" applyFont="1" applyFill="1" applyBorder="1" applyAlignment="1">
      <alignment horizontal="center"/>
    </xf>
    <xf numFmtId="3" fontId="9" fillId="0" borderId="1" xfId="0" applyNumberFormat="1" applyFont="1" applyBorder="1"/>
    <xf numFmtId="165" fontId="1" fillId="0" borderId="0" xfId="0" applyNumberFormat="1" applyFont="1"/>
    <xf numFmtId="165" fontId="1" fillId="0" borderId="0" xfId="1" applyNumberFormat="1" applyFont="1"/>
    <xf numFmtId="0" fontId="1" fillId="0" borderId="0" xfId="0" applyFont="1" applyFill="1"/>
    <xf numFmtId="1" fontId="13" fillId="0" borderId="1" xfId="0" applyNumberFormat="1" applyFont="1" applyBorder="1" applyAlignment="1">
      <alignment horizontal="center"/>
    </xf>
    <xf numFmtId="3" fontId="7" fillId="0" borderId="0" xfId="1" applyNumberFormat="1" applyFont="1"/>
    <xf numFmtId="165" fontId="0" fillId="0" borderId="0" xfId="1" applyNumberFormat="1" applyFont="1" applyFill="1" applyAlignment="1"/>
    <xf numFmtId="166" fontId="1" fillId="0" borderId="0" xfId="0" applyNumberFormat="1" applyFont="1" applyFill="1"/>
    <xf numFmtId="165" fontId="1" fillId="0" borderId="0" xfId="0" applyNumberFormat="1" applyFont="1" applyFill="1"/>
    <xf numFmtId="165" fontId="1" fillId="0" borderId="0" xfId="1" applyNumberFormat="1" applyFont="1" applyFill="1"/>
    <xf numFmtId="164" fontId="1" fillId="0" borderId="0" xfId="1" applyFont="1"/>
    <xf numFmtId="0" fontId="14" fillId="0" borderId="0" xfId="0" applyFont="1"/>
    <xf numFmtId="164" fontId="14" fillId="0" borderId="0" xfId="1" applyFont="1"/>
    <xf numFmtId="0" fontId="1" fillId="0" borderId="1" xfId="0" applyFont="1" applyFill="1" applyBorder="1"/>
    <xf numFmtId="0" fontId="5" fillId="0" borderId="1" xfId="0" applyFont="1" applyFill="1" applyBorder="1" applyAlignment="1">
      <alignment horizontal="center"/>
    </xf>
    <xf numFmtId="164" fontId="1" fillId="0" borderId="0" xfId="0" applyNumberFormat="1" applyFont="1" applyFill="1"/>
    <xf numFmtId="164" fontId="1" fillId="0" borderId="0" xfId="1" applyFont="1" applyFill="1"/>
    <xf numFmtId="0" fontId="1" fillId="0" borderId="0" xfId="0" applyFont="1"/>
    <xf numFmtId="164" fontId="7" fillId="0" borderId="0" xfId="0" applyNumberFormat="1" applyFont="1"/>
    <xf numFmtId="3" fontId="1" fillId="0" borderId="0" xfId="0" applyNumberFormat="1" applyFont="1" applyFill="1"/>
    <xf numFmtId="164" fontId="26" fillId="0" borderId="0" xfId="0" applyNumberFormat="1" applyFont="1"/>
    <xf numFmtId="0" fontId="27" fillId="0" borderId="0" xfId="0" applyFont="1"/>
    <xf numFmtId="3" fontId="27" fillId="0" borderId="0" xfId="1" applyNumberFormat="1" applyFont="1"/>
    <xf numFmtId="3" fontId="27" fillId="0" borderId="0" xfId="0" applyNumberFormat="1" applyFont="1"/>
    <xf numFmtId="4" fontId="7" fillId="0" borderId="0" xfId="1" applyNumberFormat="1" applyFont="1"/>
    <xf numFmtId="164" fontId="12" fillId="0" borderId="0" xfId="1" applyFont="1" applyFill="1"/>
    <xf numFmtId="165" fontId="9" fillId="0" borderId="0" xfId="1" applyNumberFormat="1" applyFont="1" applyFill="1"/>
    <xf numFmtId="164" fontId="9" fillId="0" borderId="0" xfId="1" applyFont="1" applyFill="1"/>
    <xf numFmtId="0" fontId="9" fillId="0" borderId="0" xfId="0" applyFont="1" applyFill="1"/>
    <xf numFmtId="16" fontId="1" fillId="0" borderId="0" xfId="0" applyNumberFormat="1" applyFont="1" applyFill="1"/>
    <xf numFmtId="164" fontId="1" fillId="0" borderId="1" xfId="1" applyFont="1" applyFill="1" applyBorder="1"/>
    <xf numFmtId="165" fontId="24" fillId="0" borderId="0" xfId="1" applyNumberFormat="1" applyFont="1" applyFill="1"/>
    <xf numFmtId="3" fontId="2" fillId="0" borderId="0" xfId="0" applyNumberFormat="1" applyFont="1" applyBorder="1"/>
    <xf numFmtId="3" fontId="7" fillId="0" borderId="0" xfId="0" applyNumberFormat="1" applyFont="1" applyAlignment="1">
      <alignment horizontal="center" vertical="center"/>
    </xf>
    <xf numFmtId="165" fontId="9" fillId="0" borderId="0" xfId="1" applyNumberFormat="1" applyFont="1" applyFill="1" applyAlignment="1">
      <alignment horizontal="right"/>
    </xf>
    <xf numFmtId="16" fontId="1" fillId="0" borderId="0" xfId="0" applyNumberFormat="1" applyFont="1" applyFill="1" applyAlignment="1">
      <alignment horizontal="center"/>
    </xf>
    <xf numFmtId="0" fontId="28" fillId="0" borderId="0" xfId="0" applyFont="1"/>
    <xf numFmtId="0" fontId="14" fillId="0" borderId="0" xfId="0" applyFont="1" applyFill="1" applyAlignment="1">
      <alignment horizontal="right"/>
    </xf>
    <xf numFmtId="164" fontId="14" fillId="0" borderId="0" xfId="1" applyFont="1" applyFill="1"/>
    <xf numFmtId="165" fontId="9" fillId="0" borderId="0" xfId="0" applyNumberFormat="1" applyFont="1" applyFill="1"/>
    <xf numFmtId="0" fontId="24" fillId="0" borderId="0" xfId="0" applyFont="1" applyFill="1" applyBorder="1" applyAlignment="1">
      <alignment horizontal="center"/>
    </xf>
    <xf numFmtId="0" fontId="1" fillId="0" borderId="0" xfId="0" applyFont="1" applyFill="1" applyBorder="1"/>
    <xf numFmtId="3" fontId="1" fillId="0" borderId="1" xfId="0" applyNumberFormat="1" applyFont="1" applyFill="1" applyBorder="1"/>
    <xf numFmtId="3" fontId="1" fillId="5" borderId="1" xfId="0" applyNumberFormat="1" applyFont="1" applyFill="1" applyBorder="1"/>
    <xf numFmtId="0" fontId="2" fillId="7" borderId="1" xfId="0" applyFont="1" applyFill="1" applyBorder="1" applyAlignment="1">
      <alignment horizontal="center"/>
    </xf>
    <xf numFmtId="3" fontId="1" fillId="6" borderId="1" xfId="0" applyNumberFormat="1" applyFont="1" applyFill="1" applyBorder="1"/>
    <xf numFmtId="0" fontId="1" fillId="0" borderId="0" xfId="0" applyFont="1" applyBorder="1"/>
    <xf numFmtId="165" fontId="7" fillId="0" borderId="0" xfId="1" applyNumberFormat="1" applyFont="1"/>
    <xf numFmtId="165" fontId="7" fillId="0" borderId="0" xfId="0" applyNumberFormat="1" applyFont="1"/>
    <xf numFmtId="0" fontId="1" fillId="0" borderId="0" xfId="0" applyFont="1" applyAlignment="1">
      <alignment horizontal="center"/>
    </xf>
    <xf numFmtId="2" fontId="1" fillId="0" borderId="0" xfId="0" applyNumberFormat="1" applyFont="1" applyFill="1"/>
    <xf numFmtId="165" fontId="27" fillId="0" borderId="0" xfId="1" applyNumberFormat="1" applyFont="1"/>
    <xf numFmtId="3" fontId="6" fillId="0" borderId="0" xfId="0" applyNumberFormat="1" applyFont="1"/>
    <xf numFmtId="0" fontId="2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/>
    <xf numFmtId="167" fontId="1" fillId="0" borderId="0" xfId="1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Alignment="1">
      <alignment horizontal="center"/>
    </xf>
    <xf numFmtId="0" fontId="7" fillId="0" borderId="0" xfId="1" applyNumberFormat="1" applyFont="1" applyAlignment="1">
      <alignment horizontal="center"/>
    </xf>
    <xf numFmtId="0" fontId="1" fillId="0" borderId="0" xfId="1" applyNumberFormat="1" applyFont="1" applyFill="1" applyAlignment="1">
      <alignment horizontal="center"/>
    </xf>
    <xf numFmtId="165" fontId="1" fillId="0" borderId="1" xfId="1" applyNumberFormat="1" applyFont="1" applyFill="1" applyBorder="1"/>
    <xf numFmtId="0" fontId="2" fillId="0" borderId="1" xfId="0" applyFont="1" applyBorder="1"/>
    <xf numFmtId="0" fontId="2" fillId="5" borderId="1" xfId="0" applyFont="1" applyFill="1" applyBorder="1"/>
    <xf numFmtId="0" fontId="2" fillId="6" borderId="1" xfId="0" applyFont="1" applyFill="1" applyBorder="1"/>
    <xf numFmtId="0" fontId="24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</cellXfs>
  <cellStyles count="18">
    <cellStyle name="Comma" xfId="1" builtinId="3"/>
    <cellStyle name="Comma 2" xfId="17"/>
    <cellStyle name="comma zerodec" xfId="3"/>
    <cellStyle name="Currency1" xfId="4"/>
    <cellStyle name="Date" xfId="5"/>
    <cellStyle name="Dollar (zero dec)" xfId="6"/>
    <cellStyle name="Fixed" xfId="7"/>
    <cellStyle name="Grey" xfId="8"/>
    <cellStyle name="HEADING1" xfId="9"/>
    <cellStyle name="HEADING2" xfId="10"/>
    <cellStyle name="Input [yellow]" xfId="11"/>
    <cellStyle name="Normal" xfId="0" builtinId="0"/>
    <cellStyle name="Normal - Style1" xfId="12"/>
    <cellStyle name="Normal 2" xfId="2"/>
    <cellStyle name="Normal 2 2" xfId="16"/>
    <cellStyle name="Percent [2]" xfId="14"/>
    <cellStyle name="Percent 2" xfId="13"/>
    <cellStyle name="Total 2" xfId="15"/>
  </cellStyles>
  <dxfs count="0"/>
  <tableStyles count="0" defaultTableStyle="TableStyleMedium2" defaultPivotStyle="PivotStyleLight16"/>
  <colors>
    <mruColors>
      <color rgb="FFFF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5"/>
  <sheetViews>
    <sheetView topLeftCell="A4" zoomScale="110" zoomScaleNormal="110" workbookViewId="0">
      <selection activeCell="L12" sqref="L12"/>
    </sheetView>
  </sheetViews>
  <sheetFormatPr defaultColWidth="9" defaultRowHeight="20.25" customHeight="1"/>
  <cols>
    <col min="1" max="1" width="20.140625" style="8" customWidth="1"/>
    <col min="2" max="2" width="9.7109375" style="8" customWidth="1"/>
    <col min="3" max="7" width="13.5703125" style="8" customWidth="1"/>
    <col min="8" max="8" width="10.42578125" style="8" bestFit="1" customWidth="1"/>
    <col min="9" max="9" width="12.140625" style="8" bestFit="1" customWidth="1"/>
    <col min="10" max="10" width="12.7109375" style="26" customWidth="1"/>
    <col min="11" max="12" width="11.7109375" style="13" bestFit="1" customWidth="1"/>
    <col min="13" max="13" width="11.7109375" style="8" bestFit="1" customWidth="1"/>
    <col min="14" max="16384" width="9" style="8"/>
  </cols>
  <sheetData>
    <row r="1" spans="1:15" ht="20.25" customHeight="1">
      <c r="A1" s="91" t="s">
        <v>53</v>
      </c>
      <c r="B1" s="91"/>
      <c r="C1" s="91"/>
      <c r="D1" s="91"/>
      <c r="E1" s="91"/>
      <c r="F1" s="91"/>
      <c r="G1" s="91"/>
    </row>
    <row r="2" spans="1:15" ht="20.25" customHeight="1">
      <c r="A2" s="92" t="s">
        <v>38</v>
      </c>
      <c r="B2" s="92"/>
      <c r="C2" s="92"/>
      <c r="D2" s="92"/>
      <c r="E2" s="92"/>
      <c r="F2" s="92"/>
      <c r="G2" s="92"/>
    </row>
    <row r="3" spans="1:15" ht="8.25" customHeight="1"/>
    <row r="4" spans="1:15" ht="20.25" customHeight="1">
      <c r="A4" s="9" t="s">
        <v>19</v>
      </c>
      <c r="B4" s="9" t="s">
        <v>0</v>
      </c>
      <c r="C4" s="9">
        <v>2560</v>
      </c>
      <c r="D4" s="9">
        <v>2561</v>
      </c>
      <c r="E4" s="9">
        <v>2562</v>
      </c>
      <c r="F4" s="9">
        <v>2563</v>
      </c>
      <c r="G4" s="9">
        <v>2564</v>
      </c>
    </row>
    <row r="5" spans="1:15" ht="20.25" customHeight="1">
      <c r="A5" s="11" t="s">
        <v>40</v>
      </c>
      <c r="B5" s="11" t="s">
        <v>1</v>
      </c>
      <c r="C5" s="35"/>
      <c r="D5" s="35"/>
      <c r="E5" s="35"/>
      <c r="F5" s="35"/>
      <c r="G5" s="35"/>
      <c r="K5" s="73"/>
    </row>
    <row r="6" spans="1:15" ht="20.25" customHeight="1">
      <c r="A6" s="11" t="s">
        <v>41</v>
      </c>
      <c r="B6" s="11" t="s">
        <v>1</v>
      </c>
      <c r="C6" s="75"/>
      <c r="D6" s="35"/>
      <c r="E6" s="35"/>
      <c r="F6" s="35"/>
      <c r="G6" s="35"/>
    </row>
    <row r="7" spans="1:15" ht="20.25" customHeight="1">
      <c r="A7" s="11" t="s">
        <v>42</v>
      </c>
      <c r="B7" s="11" t="s">
        <v>1</v>
      </c>
      <c r="C7" s="75"/>
      <c r="D7" s="75"/>
      <c r="E7" s="35"/>
      <c r="F7" s="35"/>
      <c r="G7" s="35"/>
    </row>
    <row r="8" spans="1:15" ht="20.25" customHeight="1">
      <c r="A8" s="11" t="s">
        <v>43</v>
      </c>
      <c r="B8" s="11" t="s">
        <v>1</v>
      </c>
      <c r="C8" s="75"/>
      <c r="D8" s="75"/>
      <c r="E8" s="75"/>
      <c r="F8" s="35"/>
      <c r="G8" s="35"/>
    </row>
    <row r="9" spans="1:15" ht="20.25" customHeight="1">
      <c r="A9" s="77" t="s">
        <v>2</v>
      </c>
      <c r="B9" s="77" t="s">
        <v>1</v>
      </c>
      <c r="C9" s="20">
        <f>+C5+C6+C7+C8</f>
        <v>0</v>
      </c>
      <c r="D9" s="20">
        <f>+D5+D6+D7+D8</f>
        <v>0</v>
      </c>
      <c r="E9" s="20">
        <f>+E5+E6+E7+E8</f>
        <v>0</v>
      </c>
      <c r="F9" s="20">
        <f>+F5+F6+F7+F8</f>
        <v>0</v>
      </c>
      <c r="G9" s="20">
        <f>+G5+G6+G7+G8</f>
        <v>0</v>
      </c>
      <c r="M9" s="13"/>
      <c r="N9" s="13"/>
      <c r="O9" s="13"/>
    </row>
    <row r="10" spans="1:15" ht="20.25" customHeight="1">
      <c r="A10" s="10" t="s">
        <v>44</v>
      </c>
      <c r="B10" s="11" t="s">
        <v>1</v>
      </c>
      <c r="C10" s="25">
        <f>+C8</f>
        <v>0</v>
      </c>
      <c r="D10" s="25">
        <f t="shared" ref="D10:G10" si="0">+D8</f>
        <v>0</v>
      </c>
      <c r="E10" s="25">
        <f t="shared" si="0"/>
        <v>0</v>
      </c>
      <c r="F10" s="25">
        <f t="shared" si="0"/>
        <v>0</v>
      </c>
      <c r="G10" s="25">
        <f t="shared" si="0"/>
        <v>0</v>
      </c>
    </row>
    <row r="11" spans="1:15" ht="20.25" customHeight="1">
      <c r="A11" s="8" t="s">
        <v>47</v>
      </c>
    </row>
    <row r="12" spans="1:15" ht="20.25" customHeight="1">
      <c r="A12" s="8" t="s">
        <v>55</v>
      </c>
      <c r="C12" s="76"/>
      <c r="D12" s="8" t="s">
        <v>56</v>
      </c>
    </row>
    <row r="13" spans="1:15" ht="20.25" customHeight="1">
      <c r="A13" s="8" t="s">
        <v>4</v>
      </c>
      <c r="B13" s="12"/>
      <c r="C13" s="8" t="s">
        <v>20</v>
      </c>
      <c r="E13" s="12">
        <f>+B13*2</f>
        <v>0</v>
      </c>
      <c r="F13" s="8" t="s">
        <v>21</v>
      </c>
      <c r="H13" s="19"/>
      <c r="I13" s="19"/>
      <c r="J13" s="19"/>
    </row>
    <row r="14" spans="1:15" ht="20.25" customHeight="1">
      <c r="A14" s="8" t="s">
        <v>22</v>
      </c>
      <c r="B14" s="12"/>
      <c r="C14" s="8" t="s">
        <v>5</v>
      </c>
      <c r="E14" s="12">
        <f>+B14*(C12/4)</f>
        <v>0</v>
      </c>
      <c r="F14" s="8" t="s">
        <v>21</v>
      </c>
      <c r="H14" s="19"/>
      <c r="I14" s="45"/>
      <c r="J14" s="19"/>
    </row>
    <row r="15" spans="1:15" ht="20.25" customHeight="1">
      <c r="A15" s="8" t="s">
        <v>23</v>
      </c>
      <c r="B15" s="12"/>
      <c r="E15" s="12">
        <f>SUM(E13:E14)</f>
        <v>0</v>
      </c>
      <c r="F15" s="8" t="s">
        <v>21</v>
      </c>
      <c r="H15" s="19"/>
      <c r="I15" s="19"/>
      <c r="J15" s="19"/>
    </row>
    <row r="16" spans="1:15" ht="20.25" customHeight="1">
      <c r="A16" s="8" t="s">
        <v>24</v>
      </c>
      <c r="B16" s="54">
        <v>70000</v>
      </c>
      <c r="C16" s="8" t="s">
        <v>25</v>
      </c>
      <c r="G16" s="19"/>
      <c r="H16" s="19"/>
      <c r="I16" s="19"/>
      <c r="J16" s="19"/>
    </row>
    <row r="17" spans="1:13" ht="20.25" customHeight="1">
      <c r="A17" s="8" t="s">
        <v>28</v>
      </c>
      <c r="B17" s="14">
        <f>E15+B16</f>
        <v>70000</v>
      </c>
      <c r="C17" s="8" t="s">
        <v>21</v>
      </c>
      <c r="E17" s="19"/>
      <c r="G17" s="39"/>
      <c r="I17" s="13"/>
    </row>
    <row r="18" spans="1:13" ht="12" customHeight="1">
      <c r="B18" s="14"/>
    </row>
    <row r="19" spans="1:13" ht="20.25" customHeight="1">
      <c r="A19" s="9" t="s">
        <v>26</v>
      </c>
      <c r="B19" s="9" t="s">
        <v>0</v>
      </c>
      <c r="C19" s="9">
        <v>2560</v>
      </c>
      <c r="D19" s="9">
        <v>2561</v>
      </c>
      <c r="E19" s="9">
        <v>2562</v>
      </c>
      <c r="F19" s="9">
        <v>2563</v>
      </c>
      <c r="G19" s="9">
        <v>2564</v>
      </c>
      <c r="I19" s="19"/>
    </row>
    <row r="20" spans="1:13" ht="20.25" customHeight="1">
      <c r="A20" s="15" t="s">
        <v>4</v>
      </c>
      <c r="B20" s="11" t="s">
        <v>27</v>
      </c>
      <c r="C20" s="16">
        <f>+$E$13*C9</f>
        <v>0</v>
      </c>
      <c r="D20" s="16">
        <f t="shared" ref="D20:G20" si="1">+$E$13*D9</f>
        <v>0</v>
      </c>
      <c r="E20" s="16">
        <f t="shared" si="1"/>
        <v>0</v>
      </c>
      <c r="F20" s="16">
        <f t="shared" si="1"/>
        <v>0</v>
      </c>
      <c r="G20" s="16">
        <f t="shared" si="1"/>
        <v>0</v>
      </c>
      <c r="I20" s="19"/>
    </row>
    <row r="21" spans="1:13" ht="20.25" customHeight="1">
      <c r="A21" s="10" t="s">
        <v>22</v>
      </c>
      <c r="B21" s="11" t="s">
        <v>27</v>
      </c>
      <c r="C21" s="17">
        <f>+$E$14*C9</f>
        <v>0</v>
      </c>
      <c r="D21" s="17">
        <f t="shared" ref="D21:G21" si="2">+$E$14*D9</f>
        <v>0</v>
      </c>
      <c r="E21" s="17">
        <f t="shared" si="2"/>
        <v>0</v>
      </c>
      <c r="F21" s="17">
        <f t="shared" si="2"/>
        <v>0</v>
      </c>
      <c r="G21" s="17">
        <f t="shared" si="2"/>
        <v>0</v>
      </c>
      <c r="I21" s="19"/>
    </row>
    <row r="22" spans="1:13" ht="20.25" customHeight="1">
      <c r="A22" s="10" t="s">
        <v>24</v>
      </c>
      <c r="B22" s="11" t="s">
        <v>27</v>
      </c>
      <c r="C22" s="17">
        <f>+$B$16*C9</f>
        <v>0</v>
      </c>
      <c r="D22" s="17">
        <f t="shared" ref="D22:G22" si="3">+$B$16*D9</f>
        <v>0</v>
      </c>
      <c r="E22" s="17">
        <f t="shared" si="3"/>
        <v>0</v>
      </c>
      <c r="F22" s="17">
        <f t="shared" si="3"/>
        <v>0</v>
      </c>
      <c r="G22" s="17">
        <f t="shared" si="3"/>
        <v>0</v>
      </c>
      <c r="I22" s="19"/>
    </row>
    <row r="23" spans="1:13" ht="20.25" customHeight="1">
      <c r="A23" s="77" t="s">
        <v>2</v>
      </c>
      <c r="B23" s="77" t="s">
        <v>27</v>
      </c>
      <c r="C23" s="18">
        <f>+C20+C21+C22</f>
        <v>0</v>
      </c>
      <c r="D23" s="18">
        <f t="shared" ref="D23:F23" si="4">+D20+D21+D22</f>
        <v>0</v>
      </c>
      <c r="E23" s="18">
        <f t="shared" si="4"/>
        <v>0</v>
      </c>
      <c r="F23" s="18">
        <f t="shared" si="4"/>
        <v>0</v>
      </c>
      <c r="G23" s="18">
        <f>+G20+G21+G22</f>
        <v>0</v>
      </c>
      <c r="I23" s="68"/>
      <c r="J23" s="68"/>
      <c r="K23" s="68"/>
      <c r="L23" s="68"/>
      <c r="M23" s="68"/>
    </row>
    <row r="24" spans="1:13" ht="20.25" customHeight="1">
      <c r="A24" s="7" t="s">
        <v>45</v>
      </c>
      <c r="B24" s="42"/>
      <c r="C24" s="42"/>
      <c r="D24" s="42"/>
      <c r="E24" s="42"/>
      <c r="F24" s="42"/>
      <c r="G24" s="42"/>
      <c r="I24" s="69"/>
      <c r="J24" s="69"/>
      <c r="K24" s="69"/>
      <c r="L24" s="69"/>
      <c r="M24" s="69"/>
    </row>
    <row r="25" spans="1:13" ht="20.25" customHeight="1">
      <c r="A25" s="7" t="s">
        <v>78</v>
      </c>
      <c r="B25" s="42"/>
      <c r="C25" s="42"/>
      <c r="D25" s="42"/>
      <c r="E25" s="42"/>
      <c r="F25" s="42"/>
      <c r="G25" s="42"/>
    </row>
    <row r="26" spans="1:13" ht="20.25" customHeight="1">
      <c r="A26" s="7" t="s">
        <v>79</v>
      </c>
      <c r="B26" s="42"/>
      <c r="C26" s="42"/>
      <c r="D26" s="42"/>
      <c r="E26" s="42"/>
      <c r="F26" s="42"/>
      <c r="G26" s="42"/>
    </row>
    <row r="27" spans="1:13" ht="20.25" customHeight="1">
      <c r="A27" s="7"/>
      <c r="B27" s="42"/>
      <c r="C27" s="42"/>
      <c r="D27" s="42"/>
      <c r="E27" s="42"/>
      <c r="F27" s="42"/>
      <c r="G27" s="42"/>
    </row>
    <row r="28" spans="1:13" s="42" customFormat="1" ht="20.25" customHeight="1">
      <c r="A28" s="57" t="s">
        <v>54</v>
      </c>
      <c r="J28" s="43"/>
      <c r="K28" s="44"/>
      <c r="L28" s="44"/>
    </row>
    <row r="29" spans="1:13" s="42" customFormat="1" ht="20.25" customHeight="1">
      <c r="A29" s="7"/>
      <c r="C29" s="72"/>
      <c r="D29" s="72"/>
      <c r="E29" s="72"/>
      <c r="F29" s="72"/>
    </row>
    <row r="30" spans="1:13" s="42" customFormat="1" ht="20.25" customHeight="1">
      <c r="A30" s="7"/>
    </row>
    <row r="31" spans="1:13" s="42" customFormat="1" ht="20.25" customHeight="1">
      <c r="A31" s="8"/>
    </row>
    <row r="32" spans="1:13" s="42" customFormat="1" ht="20.25" customHeight="1">
      <c r="A32" s="8"/>
    </row>
    <row r="33" spans="1:3" s="42" customFormat="1" ht="20.25" customHeight="1">
      <c r="A33" s="8"/>
    </row>
    <row r="35" spans="1:3" ht="20.25" customHeight="1">
      <c r="C35" s="19"/>
    </row>
  </sheetData>
  <mergeCells count="2">
    <mergeCell ref="A1:G1"/>
    <mergeCell ref="A2:G2"/>
  </mergeCells>
  <pageMargins left="0.52" right="0.41" top="0.74803149606299213" bottom="0.2800000000000000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76"/>
  <sheetViews>
    <sheetView tabSelected="1" zoomScale="110" zoomScaleNormal="110" workbookViewId="0">
      <selection activeCell="L18" sqref="L18"/>
    </sheetView>
  </sheetViews>
  <sheetFormatPr defaultColWidth="9" defaultRowHeight="21"/>
  <cols>
    <col min="1" max="1" width="32.7109375" style="1" customWidth="1"/>
    <col min="2" max="2" width="13.42578125" style="1" bestFit="1" customWidth="1"/>
    <col min="3" max="3" width="14.5703125" style="1" bestFit="1" customWidth="1"/>
    <col min="4" max="5" width="13.42578125" style="1" bestFit="1" customWidth="1"/>
    <col min="6" max="6" width="14.42578125" style="1" customWidth="1"/>
    <col min="7" max="7" width="12.28515625" style="1" bestFit="1" customWidth="1"/>
    <col min="8" max="8" width="7.5703125" style="1" bestFit="1" customWidth="1"/>
    <col min="9" max="9" width="18.7109375" style="1" customWidth="1"/>
    <col min="10" max="14" width="12.85546875" style="1" customWidth="1"/>
    <col min="15" max="15" width="12.28515625" style="1" customWidth="1"/>
    <col min="16" max="16384" width="9" style="1"/>
  </cols>
  <sheetData>
    <row r="1" spans="1:15">
      <c r="A1" s="2" t="s">
        <v>17</v>
      </c>
      <c r="I1" s="93" t="s">
        <v>60</v>
      </c>
      <c r="J1" s="93"/>
      <c r="K1" s="94"/>
      <c r="L1" s="82" t="s">
        <v>61</v>
      </c>
      <c r="M1" s="80"/>
    </row>
    <row r="2" spans="1:15">
      <c r="A2" s="99" t="s">
        <v>57</v>
      </c>
      <c r="B2" s="95" t="s">
        <v>3</v>
      </c>
      <c r="C2" s="95"/>
      <c r="D2" s="95"/>
      <c r="E2" s="95"/>
      <c r="F2" s="95"/>
      <c r="I2" s="1" t="s">
        <v>33</v>
      </c>
      <c r="J2" s="70" t="s">
        <v>29</v>
      </c>
      <c r="K2" s="70"/>
      <c r="L2" s="81">
        <v>22600</v>
      </c>
      <c r="M2" s="67" t="s">
        <v>62</v>
      </c>
    </row>
    <row r="3" spans="1:15">
      <c r="A3" s="100"/>
      <c r="B3" s="65">
        <v>2560</v>
      </c>
      <c r="C3" s="65">
        <v>2561</v>
      </c>
      <c r="D3" s="65">
        <v>2562</v>
      </c>
      <c r="E3" s="65">
        <v>2563</v>
      </c>
      <c r="F3" s="65">
        <v>2564</v>
      </c>
      <c r="J3" s="70" t="s">
        <v>30</v>
      </c>
      <c r="K3" s="70"/>
    </row>
    <row r="4" spans="1:15" s="24" customFormat="1">
      <c r="A4" s="89" t="s">
        <v>6</v>
      </c>
      <c r="B4" s="66">
        <f>+B5+B6</f>
        <v>0</v>
      </c>
      <c r="C4" s="66" t="e">
        <f t="shared" ref="C4:F4" si="0">+C5+C6</f>
        <v>#DIV/0!</v>
      </c>
      <c r="D4" s="66" t="e">
        <f t="shared" si="0"/>
        <v>#DIV/0!</v>
      </c>
      <c r="E4" s="66" t="e">
        <f t="shared" si="0"/>
        <v>#DIV/0!</v>
      </c>
      <c r="F4" s="66" t="e">
        <f t="shared" si="0"/>
        <v>#DIV/0!</v>
      </c>
      <c r="J4" s="83" t="s">
        <v>31</v>
      </c>
      <c r="K4" s="83"/>
    </row>
    <row r="5" spans="1:15" s="24" customFormat="1">
      <c r="A5" s="34" t="s">
        <v>7</v>
      </c>
      <c r="B5" s="63">
        <f>+B37+B43</f>
        <v>0</v>
      </c>
      <c r="C5" s="63" t="e">
        <f>+C37+C43</f>
        <v>#DIV/0!</v>
      </c>
      <c r="D5" s="63" t="e">
        <f>+D37+D43</f>
        <v>#DIV/0!</v>
      </c>
      <c r="E5" s="63" t="e">
        <f>+E37+E43</f>
        <v>#DIV/0!</v>
      </c>
      <c r="F5" s="63" t="e">
        <f>+F37+F43</f>
        <v>#DIV/0!</v>
      </c>
      <c r="G5" s="37"/>
      <c r="J5" s="83" t="s">
        <v>34</v>
      </c>
      <c r="K5" s="83"/>
    </row>
    <row r="6" spans="1:15" s="24" customFormat="1">
      <c r="A6" s="34" t="s">
        <v>39</v>
      </c>
      <c r="B6" s="63">
        <f>+B5*26%</f>
        <v>0</v>
      </c>
      <c r="C6" s="63" t="e">
        <f t="shared" ref="C6:F6" si="1">+C5*26%</f>
        <v>#DIV/0!</v>
      </c>
      <c r="D6" s="63" t="e">
        <f t="shared" si="1"/>
        <v>#DIV/0!</v>
      </c>
      <c r="E6" s="63" t="e">
        <f t="shared" si="1"/>
        <v>#DIV/0!</v>
      </c>
      <c r="F6" s="63" t="e">
        <f t="shared" si="1"/>
        <v>#DIV/0!</v>
      </c>
      <c r="J6" s="83" t="s">
        <v>2</v>
      </c>
      <c r="K6" s="83">
        <f>SUM(K2:K5)</f>
        <v>0</v>
      </c>
    </row>
    <row r="7" spans="1:15" s="24" customFormat="1" ht="22.5" customHeight="1">
      <c r="A7" s="34"/>
      <c r="B7" s="34"/>
      <c r="C7" s="34"/>
      <c r="D7" s="34"/>
      <c r="E7" s="34"/>
      <c r="F7" s="34"/>
      <c r="J7" s="24" t="s">
        <v>32</v>
      </c>
      <c r="K7" s="83">
        <f>+K6/4</f>
        <v>0</v>
      </c>
    </row>
    <row r="8" spans="1:15" s="24" customFormat="1">
      <c r="A8" s="89" t="s">
        <v>12</v>
      </c>
      <c r="B8" s="66">
        <f>SUM(B9:B14)</f>
        <v>0</v>
      </c>
      <c r="C8" s="66">
        <f t="shared" ref="C8:F8" si="2">SUM(C9:C14)</f>
        <v>0</v>
      </c>
      <c r="D8" s="66">
        <f t="shared" si="2"/>
        <v>0</v>
      </c>
      <c r="E8" s="66">
        <f t="shared" si="2"/>
        <v>0</v>
      </c>
      <c r="F8" s="66">
        <f t="shared" si="2"/>
        <v>0</v>
      </c>
    </row>
    <row r="9" spans="1:15" s="49" customFormat="1">
      <c r="A9" s="34" t="s">
        <v>13</v>
      </c>
      <c r="B9" s="63"/>
      <c r="C9" s="63"/>
      <c r="D9" s="63"/>
      <c r="E9" s="63"/>
      <c r="F9" s="63"/>
      <c r="G9" s="46"/>
      <c r="H9" s="47"/>
      <c r="I9" s="55" t="s">
        <v>63</v>
      </c>
      <c r="J9" s="47"/>
      <c r="K9" s="47"/>
      <c r="L9" s="47"/>
      <c r="M9" s="29"/>
      <c r="N9" s="24"/>
    </row>
    <row r="10" spans="1:15" s="24" customFormat="1">
      <c r="A10" s="34" t="s">
        <v>35</v>
      </c>
      <c r="B10" s="63">
        <f>5000*ปกติ!C9</f>
        <v>0</v>
      </c>
      <c r="C10" s="63">
        <f>5000*ปกติ!D9</f>
        <v>0</v>
      </c>
      <c r="D10" s="63">
        <f>5000*ปกติ!E9</f>
        <v>0</v>
      </c>
      <c r="E10" s="63">
        <f>5000*ปกติ!F9</f>
        <v>0</v>
      </c>
      <c r="F10" s="63">
        <f>5000*ปกติ!G9</f>
        <v>0</v>
      </c>
      <c r="I10" s="56"/>
      <c r="J10" s="84">
        <v>2560</v>
      </c>
      <c r="K10" s="84">
        <v>2561</v>
      </c>
      <c r="L10" s="84">
        <v>2562</v>
      </c>
      <c r="M10" s="84">
        <v>2563</v>
      </c>
      <c r="N10" s="85">
        <v>2564</v>
      </c>
    </row>
    <row r="11" spans="1:15" s="24" customFormat="1">
      <c r="A11" s="34" t="s">
        <v>36</v>
      </c>
      <c r="B11" s="63">
        <f>5000*ปกติ!C9</f>
        <v>0</v>
      </c>
      <c r="C11" s="63">
        <f>5000*ปกติ!D9</f>
        <v>0</v>
      </c>
      <c r="D11" s="63">
        <f>5000*ปกติ!E9</f>
        <v>0</v>
      </c>
      <c r="E11" s="63">
        <f>5000*ปกติ!F9</f>
        <v>0</v>
      </c>
      <c r="F11" s="63">
        <f>5000*ปกติ!G9</f>
        <v>0</v>
      </c>
      <c r="G11" s="30"/>
      <c r="H11" s="30"/>
      <c r="I11" s="71"/>
      <c r="J11" s="30">
        <f>600*(15*3*4)*4</f>
        <v>432000</v>
      </c>
      <c r="K11" s="30">
        <f t="shared" ref="K11:N11" si="3">600*(15*3*4)*4</f>
        <v>432000</v>
      </c>
      <c r="L11" s="30">
        <f t="shared" si="3"/>
        <v>432000</v>
      </c>
      <c r="M11" s="30">
        <f t="shared" si="3"/>
        <v>432000</v>
      </c>
      <c r="N11" s="30">
        <f t="shared" si="3"/>
        <v>432000</v>
      </c>
    </row>
    <row r="12" spans="1:15" s="24" customFormat="1" ht="21.75" customHeight="1">
      <c r="A12" s="34" t="s">
        <v>37</v>
      </c>
      <c r="B12" s="63">
        <f>4000*ปกติ!C9</f>
        <v>0</v>
      </c>
      <c r="C12" s="63">
        <f>4000*ปกติ!D9</f>
        <v>0</v>
      </c>
      <c r="D12" s="63">
        <f>4000*ปกติ!E9</f>
        <v>0</v>
      </c>
      <c r="E12" s="63">
        <f>4000*ปกติ!F9</f>
        <v>0</v>
      </c>
      <c r="F12" s="63">
        <f>4000*ปกติ!G9</f>
        <v>0</v>
      </c>
      <c r="G12" s="37"/>
      <c r="I12" s="50"/>
      <c r="J12" s="48"/>
      <c r="K12" s="37"/>
      <c r="L12" s="48"/>
    </row>
    <row r="13" spans="1:15" s="24" customFormat="1" ht="21.75" customHeight="1">
      <c r="A13" s="34" t="s">
        <v>64</v>
      </c>
      <c r="B13" s="86"/>
      <c r="C13" s="86"/>
      <c r="D13" s="86"/>
      <c r="E13" s="86"/>
      <c r="F13" s="86"/>
      <c r="G13" s="37"/>
      <c r="I13" s="71"/>
      <c r="J13" s="48"/>
      <c r="K13" s="37"/>
      <c r="L13" s="48"/>
    </row>
    <row r="14" spans="1:15" s="24" customFormat="1" ht="21.75" customHeight="1">
      <c r="A14" s="34" t="s">
        <v>65</v>
      </c>
      <c r="B14" s="63">
        <f>(500*ปกติ!C9*$K$7)+(($K$7*ปกติ!C9)/36)*$L$2</f>
        <v>0</v>
      </c>
      <c r="C14" s="63">
        <f>(500*ปกติ!D9*$K$7)+(($K$7*ปกติ!D9)/36)*$L$2</f>
        <v>0</v>
      </c>
      <c r="D14" s="63">
        <f>(500*ปกติ!E9*$K$7)+(($K$7*ปกติ!E9)/36)*$L$2</f>
        <v>0</v>
      </c>
      <c r="E14" s="63">
        <f>(500*ปกติ!F9*$K$7)+(($K$7*ปกติ!F9)/36)*$L$2</f>
        <v>0</v>
      </c>
      <c r="F14" s="63">
        <f>(500*ปกติ!G9*$K$7)+(($K$7*ปกติ!G9)/36)*$L$2</f>
        <v>0</v>
      </c>
      <c r="G14" s="40"/>
      <c r="I14" s="50"/>
      <c r="O14" s="37"/>
    </row>
    <row r="15" spans="1:15" s="24" customFormat="1" ht="12.75" customHeight="1">
      <c r="A15" s="34"/>
      <c r="B15" s="51"/>
      <c r="C15" s="34"/>
      <c r="D15" s="34"/>
      <c r="E15" s="34"/>
      <c r="F15" s="34"/>
      <c r="G15" s="37"/>
      <c r="I15" s="71"/>
      <c r="J15" s="37"/>
      <c r="K15" s="37"/>
      <c r="L15" s="37"/>
      <c r="M15" s="37"/>
      <c r="N15" s="37"/>
    </row>
    <row r="16" spans="1:15" s="24" customFormat="1">
      <c r="A16" s="89" t="s">
        <v>46</v>
      </c>
      <c r="B16" s="66">
        <f>+(ปกติ!C9*30000)</f>
        <v>0</v>
      </c>
      <c r="C16" s="66">
        <f>+(ปกติ!D9*30000)</f>
        <v>0</v>
      </c>
      <c r="D16" s="66">
        <f>+(ปกติ!E9*30000)</f>
        <v>0</v>
      </c>
      <c r="E16" s="66">
        <f>+(ปกติ!F9*30000)</f>
        <v>0</v>
      </c>
      <c r="F16" s="66">
        <f>+(ปกติ!G9*30000)</f>
        <v>0</v>
      </c>
      <c r="G16" s="37"/>
      <c r="I16" s="50"/>
    </row>
    <row r="17" spans="1:15" s="24" customFormat="1" ht="15" customHeight="1">
      <c r="G17" s="37"/>
      <c r="I17" s="50"/>
      <c r="J17" s="37"/>
      <c r="K17" s="37"/>
      <c r="L17" s="37"/>
      <c r="M17" s="37"/>
      <c r="N17" s="37"/>
    </row>
    <row r="18" spans="1:15" s="24" customFormat="1">
      <c r="A18" s="89" t="s">
        <v>66</v>
      </c>
      <c r="B18" s="66">
        <f>+B19</f>
        <v>0</v>
      </c>
      <c r="C18" s="66">
        <f t="shared" ref="C18:F18" si="4">+C19</f>
        <v>0</v>
      </c>
      <c r="D18" s="66">
        <f t="shared" si="4"/>
        <v>0</v>
      </c>
      <c r="E18" s="66">
        <f t="shared" si="4"/>
        <v>0</v>
      </c>
      <c r="F18" s="66">
        <f t="shared" si="4"/>
        <v>0</v>
      </c>
      <c r="I18" s="37"/>
      <c r="K18" s="36"/>
      <c r="M18" s="36"/>
      <c r="N18" s="36"/>
      <c r="O18" s="36"/>
    </row>
    <row r="19" spans="1:15" s="24" customFormat="1">
      <c r="A19" s="34" t="s">
        <v>48</v>
      </c>
      <c r="B19" s="63"/>
      <c r="C19" s="63"/>
      <c r="D19" s="63"/>
      <c r="E19" s="63"/>
      <c r="F19" s="63"/>
      <c r="I19" s="37"/>
      <c r="J19" s="37"/>
      <c r="K19" s="37"/>
      <c r="L19" s="37"/>
      <c r="M19" s="37"/>
      <c r="N19" s="37"/>
      <c r="O19" s="36"/>
    </row>
    <row r="20" spans="1:15" s="38" customFormat="1">
      <c r="A20" s="88" t="s">
        <v>14</v>
      </c>
      <c r="B20" s="64">
        <f>+B4+B8+B16+B18</f>
        <v>0</v>
      </c>
      <c r="C20" s="64" t="e">
        <f t="shared" ref="C20:F20" si="5">+C4+C8+C16+C18</f>
        <v>#DIV/0!</v>
      </c>
      <c r="D20" s="64" t="e">
        <f t="shared" si="5"/>
        <v>#DIV/0!</v>
      </c>
      <c r="E20" s="64" t="e">
        <f t="shared" si="5"/>
        <v>#DIV/0!</v>
      </c>
      <c r="F20" s="64" t="e">
        <f t="shared" si="5"/>
        <v>#DIV/0!</v>
      </c>
      <c r="N20" s="24"/>
    </row>
    <row r="21" spans="1:15" ht="13.5" customHeight="1">
      <c r="A21" s="3"/>
      <c r="B21" s="3"/>
      <c r="C21" s="3"/>
      <c r="D21" s="3"/>
      <c r="E21" s="3"/>
      <c r="F21" s="3"/>
      <c r="J21" s="41"/>
      <c r="K21" s="41"/>
      <c r="L21" s="41"/>
      <c r="M21" s="41"/>
      <c r="N21" s="41"/>
    </row>
    <row r="22" spans="1:15">
      <c r="A22" s="87" t="s">
        <v>15</v>
      </c>
      <c r="B22" s="21" t="e">
        <f>+B20/ปกติ!C9</f>
        <v>#DIV/0!</v>
      </c>
      <c r="C22" s="21" t="e">
        <f>+C20/ปกติ!D9</f>
        <v>#DIV/0!</v>
      </c>
      <c r="D22" s="21" t="e">
        <f>+D20/ปกติ!E9</f>
        <v>#DIV/0!</v>
      </c>
      <c r="E22" s="21" t="e">
        <f>+E20/ปกติ!F9</f>
        <v>#DIV/0!</v>
      </c>
      <c r="F22" s="21" t="e">
        <f>+F20/ปกติ!G9</f>
        <v>#DIV/0!</v>
      </c>
    </row>
    <row r="23" spans="1:15" ht="23.25" customHeight="1">
      <c r="A23" s="87" t="s">
        <v>77</v>
      </c>
      <c r="B23" s="96" t="e">
        <f>AVERAGE(B22:F22)</f>
        <v>#DIV/0!</v>
      </c>
      <c r="C23" s="97"/>
      <c r="D23" s="97"/>
      <c r="E23" s="97"/>
      <c r="F23" s="97"/>
      <c r="J23" s="31"/>
      <c r="K23" s="31"/>
      <c r="L23" s="31"/>
      <c r="M23" s="31"/>
      <c r="N23" s="31"/>
      <c r="O23" s="4"/>
    </row>
    <row r="24" spans="1:15" ht="12" customHeight="1">
      <c r="J24" s="31"/>
      <c r="K24" s="31"/>
      <c r="L24" s="31"/>
      <c r="M24" s="31"/>
      <c r="N24" s="31"/>
    </row>
    <row r="25" spans="1:15">
      <c r="A25" s="87" t="s">
        <v>16</v>
      </c>
      <c r="B25" s="21">
        <f>+ปกติ!C23-Expend!B20</f>
        <v>0</v>
      </c>
      <c r="C25" s="21" t="e">
        <f>+ปกติ!D23-Expend!C20</f>
        <v>#DIV/0!</v>
      </c>
      <c r="D25" s="21" t="e">
        <f>+ปกติ!E23-Expend!D20</f>
        <v>#DIV/0!</v>
      </c>
      <c r="E25" s="21" t="e">
        <f>+ปกติ!F23-Expend!E20</f>
        <v>#DIV/0!</v>
      </c>
      <c r="F25" s="21" t="e">
        <f>+ปกติ!G23-Expend!F20</f>
        <v>#DIV/0!</v>
      </c>
      <c r="I25" s="70"/>
    </row>
    <row r="26" spans="1:15">
      <c r="A26" s="5" t="s">
        <v>8</v>
      </c>
      <c r="B26" s="37"/>
      <c r="C26" s="37"/>
      <c r="D26" s="37"/>
      <c r="E26" s="37"/>
      <c r="F26" s="37"/>
      <c r="K26" s="38"/>
      <c r="L26" s="38"/>
      <c r="M26" s="38"/>
      <c r="N26" s="38"/>
    </row>
    <row r="27" spans="1:15" s="38" customFormat="1">
      <c r="A27" s="5"/>
      <c r="B27" s="37"/>
      <c r="C27" s="37"/>
      <c r="D27" s="37"/>
      <c r="E27" s="37"/>
      <c r="F27" s="37"/>
    </row>
    <row r="28" spans="1:15" s="38" customFormat="1">
      <c r="A28" s="5"/>
      <c r="B28" s="37"/>
      <c r="C28" s="37"/>
      <c r="D28" s="37"/>
      <c r="E28" s="37"/>
      <c r="F28" s="37"/>
    </row>
    <row r="29" spans="1:15">
      <c r="J29" s="32"/>
      <c r="K29" s="32"/>
      <c r="L29" s="32"/>
      <c r="M29" s="32"/>
      <c r="N29" s="32"/>
    </row>
    <row r="30" spans="1:15" ht="18" customHeight="1">
      <c r="A30" s="101" t="s">
        <v>57</v>
      </c>
      <c r="B30" s="95" t="s">
        <v>3</v>
      </c>
      <c r="C30" s="95"/>
      <c r="D30" s="95"/>
      <c r="E30" s="95"/>
      <c r="F30" s="95"/>
      <c r="I30" s="58"/>
      <c r="J30" s="59"/>
      <c r="K30" s="59"/>
      <c r="L30" s="59"/>
      <c r="M30" s="59"/>
      <c r="N30" s="59"/>
    </row>
    <row r="31" spans="1:15" ht="18" customHeight="1">
      <c r="A31" s="101"/>
      <c r="B31" s="74">
        <v>2560</v>
      </c>
      <c r="C31" s="74">
        <v>2561</v>
      </c>
      <c r="D31" s="74">
        <v>2562</v>
      </c>
      <c r="E31" s="74">
        <v>2563</v>
      </c>
      <c r="F31" s="74">
        <v>2564</v>
      </c>
    </row>
    <row r="32" spans="1:15" ht="25.5" customHeight="1">
      <c r="A32" s="1" t="s">
        <v>9</v>
      </c>
      <c r="B32" s="37"/>
      <c r="C32" s="37"/>
      <c r="D32" s="37"/>
      <c r="E32" s="37"/>
      <c r="F32" s="37"/>
      <c r="I32" s="24"/>
      <c r="J32" s="29"/>
      <c r="K32" s="32"/>
      <c r="L32" s="33"/>
      <c r="M32" s="33"/>
    </row>
    <row r="33" spans="1:14" ht="25.5" customHeight="1">
      <c r="A33" s="1" t="s">
        <v>10</v>
      </c>
      <c r="B33" s="70">
        <f>+ปกติ!C9/20</f>
        <v>0</v>
      </c>
      <c r="C33" s="79">
        <f>+ปกติ!D9/20</f>
        <v>0</v>
      </c>
      <c r="D33" s="79">
        <f>+ปกติ!E9/20</f>
        <v>0</v>
      </c>
      <c r="E33" s="79">
        <f>+ปกติ!F9/20</f>
        <v>0</v>
      </c>
      <c r="F33" s="79">
        <f>+ปกติ!G9/20</f>
        <v>0</v>
      </c>
      <c r="I33" s="24" t="s">
        <v>73</v>
      </c>
      <c r="J33" s="37">
        <f>+ปกติ!C9/20</f>
        <v>0</v>
      </c>
      <c r="K33" s="37">
        <f>+ปกติ!D9/20</f>
        <v>0</v>
      </c>
      <c r="L33" s="37">
        <f>+ปกติ!E9/20</f>
        <v>0</v>
      </c>
      <c r="M33" s="37">
        <f>+ปกติ!F9/20</f>
        <v>0</v>
      </c>
      <c r="N33" s="37">
        <f>+ปกติ!G9/20</f>
        <v>0</v>
      </c>
    </row>
    <row r="34" spans="1:14" ht="18" customHeight="1">
      <c r="A34" s="1" t="s">
        <v>18</v>
      </c>
      <c r="B34" s="60">
        <f>+(B33*J34)*12</f>
        <v>0</v>
      </c>
      <c r="C34" s="60" t="e">
        <f>+(B34/B33/12)*1.06*C33*12</f>
        <v>#DIV/0!</v>
      </c>
      <c r="D34" s="60" t="e">
        <f>+(C34/C33/12)*1.06*D33*12</f>
        <v>#DIV/0!</v>
      </c>
      <c r="E34" s="60" t="e">
        <f t="shared" ref="E34:F34" si="6">+(D34/D33/12)*1.06*E33*12</f>
        <v>#DIV/0!</v>
      </c>
      <c r="F34" s="60" t="e">
        <f t="shared" si="6"/>
        <v>#DIV/0!</v>
      </c>
      <c r="I34" s="24" t="s">
        <v>74</v>
      </c>
      <c r="J34" s="29"/>
      <c r="L34" s="31"/>
      <c r="M34" s="31"/>
    </row>
    <row r="35" spans="1:14" ht="18" customHeight="1">
      <c r="A35" s="1" t="s">
        <v>86</v>
      </c>
      <c r="B35" s="4"/>
      <c r="C35" s="4"/>
      <c r="E35" s="4"/>
      <c r="F35" s="4"/>
      <c r="I35" s="24"/>
      <c r="J35" s="30"/>
    </row>
    <row r="36" spans="1:14" ht="18" customHeight="1">
      <c r="A36" s="1" t="s">
        <v>51</v>
      </c>
      <c r="B36" s="4"/>
      <c r="C36" s="4"/>
      <c r="D36" s="4"/>
      <c r="E36" s="4"/>
      <c r="F36" s="4"/>
      <c r="I36" s="24"/>
      <c r="J36" s="27"/>
    </row>
    <row r="37" spans="1:14" ht="18" customHeight="1" thickBot="1">
      <c r="A37" s="1" t="s">
        <v>11</v>
      </c>
      <c r="B37" s="6">
        <f>+B34</f>
        <v>0</v>
      </c>
      <c r="C37" s="6" t="e">
        <f t="shared" ref="C37:F37" si="7">+C34</f>
        <v>#DIV/0!</v>
      </c>
      <c r="D37" s="6" t="e">
        <f t="shared" si="7"/>
        <v>#DIV/0!</v>
      </c>
      <c r="E37" s="6" t="e">
        <f t="shared" si="7"/>
        <v>#DIV/0!</v>
      </c>
      <c r="F37" s="6" t="e">
        <f t="shared" si="7"/>
        <v>#DIV/0!</v>
      </c>
      <c r="I37" s="24"/>
      <c r="J37" s="28"/>
    </row>
    <row r="38" spans="1:14" ht="18" customHeight="1" thickTop="1">
      <c r="I38" s="24"/>
      <c r="J38" s="29"/>
      <c r="K38" s="22"/>
    </row>
    <row r="39" spans="1:14" ht="18" customHeight="1">
      <c r="A39" s="1" t="s">
        <v>58</v>
      </c>
      <c r="B39" s="78">
        <f>+B33*0.25</f>
        <v>0</v>
      </c>
      <c r="C39" s="78">
        <f t="shared" ref="C39:F39" si="8">+C33*0.25</f>
        <v>0</v>
      </c>
      <c r="D39" s="78">
        <f t="shared" si="8"/>
        <v>0</v>
      </c>
      <c r="E39" s="78">
        <f t="shared" si="8"/>
        <v>0</v>
      </c>
      <c r="F39" s="78">
        <f t="shared" si="8"/>
        <v>0</v>
      </c>
    </row>
    <row r="40" spans="1:14" ht="18" customHeight="1">
      <c r="A40" s="1" t="s">
        <v>59</v>
      </c>
      <c r="B40" s="30">
        <f>+B39*J40*12</f>
        <v>0</v>
      </c>
      <c r="C40" s="30" t="e">
        <f>+(B40/C39/12*1.06)*C39*12</f>
        <v>#DIV/0!</v>
      </c>
      <c r="D40" s="30" t="e">
        <f t="shared" ref="D40:F40" si="9">+(C40/D39/12*1.06)*D39*12</f>
        <v>#DIV/0!</v>
      </c>
      <c r="E40" s="30" t="e">
        <f t="shared" si="9"/>
        <v>#DIV/0!</v>
      </c>
      <c r="F40" s="30" t="e">
        <f t="shared" si="9"/>
        <v>#DIV/0!</v>
      </c>
      <c r="I40" s="1" t="s">
        <v>75</v>
      </c>
      <c r="J40" s="23"/>
    </row>
    <row r="41" spans="1:14" s="38" customFormat="1" ht="18" customHeight="1">
      <c r="A41" s="1" t="s">
        <v>87</v>
      </c>
      <c r="B41" s="4"/>
      <c r="C41" s="4"/>
      <c r="D41" s="4"/>
      <c r="E41" s="4"/>
      <c r="F41" s="4"/>
    </row>
    <row r="42" spans="1:14" s="38" customFormat="1" ht="18" customHeight="1">
      <c r="A42" s="1" t="s">
        <v>52</v>
      </c>
      <c r="B42" s="4"/>
      <c r="C42" s="4"/>
      <c r="D42" s="4"/>
      <c r="E42" s="4"/>
      <c r="F42" s="4"/>
      <c r="I42" s="4"/>
      <c r="J42" s="4"/>
      <c r="K42" s="4"/>
      <c r="L42" s="4"/>
      <c r="M42" s="4"/>
    </row>
    <row r="43" spans="1:14" s="38" customFormat="1" ht="18" customHeight="1" thickBot="1">
      <c r="A43" s="1" t="s">
        <v>11</v>
      </c>
      <c r="B43" s="6">
        <f>+B40</f>
        <v>0</v>
      </c>
      <c r="C43" s="6" t="e">
        <f t="shared" ref="C43:F43" si="10">+C40</f>
        <v>#DIV/0!</v>
      </c>
      <c r="D43" s="6" t="e">
        <f t="shared" si="10"/>
        <v>#DIV/0!</v>
      </c>
      <c r="E43" s="6" t="e">
        <f t="shared" si="10"/>
        <v>#DIV/0!</v>
      </c>
      <c r="F43" s="6" t="e">
        <f t="shared" si="10"/>
        <v>#DIV/0!</v>
      </c>
      <c r="I43" s="4"/>
      <c r="J43" s="4"/>
      <c r="K43" s="4"/>
      <c r="L43" s="4"/>
      <c r="M43" s="4"/>
    </row>
    <row r="44" spans="1:14" s="38" customFormat="1" ht="18" customHeight="1" thickTop="1">
      <c r="B44" s="53"/>
      <c r="C44" s="53"/>
      <c r="D44" s="53"/>
      <c r="E44" s="53"/>
      <c r="F44" s="53"/>
      <c r="I44" s="4"/>
      <c r="J44" s="4"/>
      <c r="K44" s="4"/>
      <c r="L44" s="4"/>
      <c r="M44" s="4"/>
    </row>
    <row r="45" spans="1:14" s="38" customFormat="1" ht="18" customHeight="1">
      <c r="A45" s="38" t="s">
        <v>50</v>
      </c>
      <c r="B45" s="53">
        <f>+B37+B43</f>
        <v>0</v>
      </c>
      <c r="C45" s="53" t="e">
        <f t="shared" ref="C45:F45" si="11">+C37+C43</f>
        <v>#DIV/0!</v>
      </c>
      <c r="D45" s="53" t="e">
        <f t="shared" si="11"/>
        <v>#DIV/0!</v>
      </c>
      <c r="E45" s="53" t="e">
        <f t="shared" si="11"/>
        <v>#DIV/0!</v>
      </c>
      <c r="F45" s="53" t="e">
        <f t="shared" si="11"/>
        <v>#DIV/0!</v>
      </c>
      <c r="I45" s="4"/>
      <c r="J45" s="4"/>
      <c r="K45" s="4"/>
      <c r="L45" s="4"/>
      <c r="M45" s="4"/>
    </row>
    <row r="46" spans="1:14" s="38" customFormat="1" ht="25.5" customHeight="1">
      <c r="B46" s="53"/>
      <c r="C46" s="53"/>
      <c r="D46" s="53"/>
      <c r="E46" s="53"/>
      <c r="F46" s="53"/>
      <c r="I46" s="4"/>
      <c r="J46" s="4"/>
      <c r="K46" s="4"/>
      <c r="L46" s="4"/>
      <c r="M46" s="4"/>
    </row>
    <row r="47" spans="1:14" s="24" customFormat="1">
      <c r="A47" s="24" t="s">
        <v>49</v>
      </c>
      <c r="I47" s="40"/>
      <c r="J47" s="40"/>
      <c r="K47" s="40"/>
      <c r="L47" s="40"/>
      <c r="M47" s="40"/>
    </row>
    <row r="48" spans="1:14" s="24" customFormat="1">
      <c r="A48" s="90" t="s">
        <v>80</v>
      </c>
    </row>
    <row r="49" spans="1:13" s="24" customFormat="1">
      <c r="A49" s="38" t="s">
        <v>81</v>
      </c>
      <c r="F49" s="62"/>
      <c r="G49" s="98"/>
      <c r="H49" s="98"/>
      <c r="I49" s="98"/>
      <c r="J49" s="98"/>
      <c r="K49" s="98"/>
      <c r="L49" s="98"/>
      <c r="M49" s="98"/>
    </row>
    <row r="50" spans="1:13" s="24" customFormat="1">
      <c r="A50" s="38" t="s">
        <v>82</v>
      </c>
      <c r="F50" s="62"/>
      <c r="G50" s="61"/>
      <c r="H50" s="61"/>
      <c r="J50" s="61"/>
      <c r="K50" s="61"/>
      <c r="L50" s="61"/>
      <c r="M50" s="61"/>
    </row>
    <row r="51" spans="1:13" s="24" customFormat="1">
      <c r="A51" s="38" t="s">
        <v>83</v>
      </c>
    </row>
    <row r="52" spans="1:13" s="24" customFormat="1">
      <c r="A52" s="38" t="s">
        <v>84</v>
      </c>
    </row>
    <row r="53" spans="1:13" s="24" customFormat="1">
      <c r="A53" s="38" t="s">
        <v>72</v>
      </c>
    </row>
    <row r="54" spans="1:13" s="24" customFormat="1">
      <c r="A54" s="38" t="s">
        <v>85</v>
      </c>
      <c r="I54" s="38"/>
    </row>
    <row r="55" spans="1:13" s="24" customFormat="1">
      <c r="A55" s="38" t="s">
        <v>71</v>
      </c>
      <c r="I55" s="38"/>
    </row>
    <row r="56" spans="1:13" s="24" customFormat="1">
      <c r="A56" s="38" t="s">
        <v>76</v>
      </c>
    </row>
    <row r="57" spans="1:13" s="24" customFormat="1">
      <c r="A57" s="24" t="s">
        <v>70</v>
      </c>
    </row>
    <row r="58" spans="1:13" s="24" customFormat="1">
      <c r="A58" s="38" t="s">
        <v>67</v>
      </c>
    </row>
    <row r="59" spans="1:13" s="24" customFormat="1">
      <c r="A59" s="38" t="s">
        <v>68</v>
      </c>
    </row>
    <row r="60" spans="1:13" s="24" customFormat="1">
      <c r="A60" s="38" t="s">
        <v>69</v>
      </c>
    </row>
    <row r="61" spans="1:13" s="24" customFormat="1">
      <c r="A61" s="38"/>
    </row>
    <row r="62" spans="1:13" s="24" customFormat="1">
      <c r="A62" s="70"/>
    </row>
    <row r="63" spans="1:13" s="24" customFormat="1">
      <c r="A63" s="70"/>
    </row>
    <row r="64" spans="1:13" s="24" customFormat="1">
      <c r="A64" s="38"/>
    </row>
    <row r="65" spans="1:19" s="38" customFormat="1">
      <c r="B65" s="4"/>
      <c r="D65"/>
      <c r="E65"/>
      <c r="F65"/>
      <c r="G65"/>
      <c r="H65"/>
      <c r="J65"/>
      <c r="K65"/>
      <c r="L65"/>
      <c r="M65"/>
      <c r="Q65" s="4"/>
      <c r="R65" s="4"/>
      <c r="S65" s="4"/>
    </row>
    <row r="66" spans="1:19" s="38" customFormat="1">
      <c r="B66" s="4"/>
      <c r="D66"/>
      <c r="E66"/>
      <c r="F66"/>
      <c r="G66"/>
      <c r="H66"/>
      <c r="J66"/>
      <c r="K66"/>
      <c r="L66"/>
      <c r="M66"/>
      <c r="N66" s="4"/>
      <c r="O66" s="4"/>
      <c r="P66" s="4"/>
      <c r="Q66" s="4"/>
      <c r="R66" s="4"/>
      <c r="S66" s="4"/>
    </row>
    <row r="67" spans="1:19" s="38" customFormat="1">
      <c r="B67" s="4"/>
      <c r="D67"/>
      <c r="E67"/>
      <c r="F67"/>
      <c r="G67"/>
      <c r="H67"/>
      <c r="J67"/>
      <c r="K67"/>
      <c r="L67"/>
      <c r="M67"/>
      <c r="N67" s="4"/>
      <c r="O67" s="4"/>
      <c r="P67" s="4"/>
      <c r="Q67" s="4"/>
      <c r="R67" s="4"/>
      <c r="S67" s="4"/>
    </row>
    <row r="68" spans="1:19" s="38" customFormat="1">
      <c r="B68" s="4"/>
      <c r="D68"/>
      <c r="E68"/>
      <c r="F68"/>
      <c r="G68"/>
      <c r="H68"/>
      <c r="J68"/>
      <c r="K68"/>
      <c r="L68"/>
      <c r="M68"/>
      <c r="N68" s="4"/>
      <c r="O68" s="4"/>
      <c r="P68" s="4"/>
      <c r="Q68" s="4"/>
      <c r="R68" s="4"/>
      <c r="S68" s="4"/>
    </row>
    <row r="69" spans="1:19" s="30" customFormat="1">
      <c r="A69" s="7"/>
      <c r="B69" s="42"/>
      <c r="C69" s="42"/>
      <c r="D69" s="52"/>
      <c r="E69" s="52"/>
      <c r="F69" s="52"/>
    </row>
    <row r="70" spans="1:19" s="30" customFormat="1">
      <c r="A70" s="7"/>
      <c r="B70" s="42"/>
      <c r="C70" s="42"/>
    </row>
    <row r="71" spans="1:19" s="30" customFormat="1">
      <c r="A71" s="7"/>
      <c r="B71" s="42"/>
      <c r="C71" s="42"/>
    </row>
    <row r="72" spans="1:19" s="23" customFormat="1">
      <c r="A72" s="7"/>
      <c r="B72" s="42"/>
      <c r="C72" s="42"/>
    </row>
    <row r="73" spans="1:19" s="23" customFormat="1">
      <c r="A73" s="7"/>
      <c r="B73" s="42"/>
      <c r="C73" s="42"/>
    </row>
    <row r="74" spans="1:19">
      <c r="A74" s="7"/>
      <c r="B74" s="8"/>
      <c r="C74" s="8"/>
    </row>
    <row r="75" spans="1:19">
      <c r="A75" s="7"/>
      <c r="B75" s="8"/>
      <c r="C75" s="8"/>
    </row>
    <row r="76" spans="1:19">
      <c r="A76" s="7"/>
      <c r="B76" s="42"/>
      <c r="C76" s="42"/>
    </row>
  </sheetData>
  <mergeCells count="7">
    <mergeCell ref="I1:K1"/>
    <mergeCell ref="B2:F2"/>
    <mergeCell ref="B23:F23"/>
    <mergeCell ref="G49:M49"/>
    <mergeCell ref="A2:A3"/>
    <mergeCell ref="A30:A31"/>
    <mergeCell ref="B30:F30"/>
  </mergeCells>
  <pageMargins left="0.31496062992125984" right="0.23622047244094491" top="0.87" bottom="3.71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ปกติ</vt:lpstr>
      <vt:lpstr>Expend</vt:lpstr>
    </vt:vector>
  </TitlesOfParts>
  <Company>KMUTT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2017-09-20T08:32:11Z</cp:lastPrinted>
  <dcterms:created xsi:type="dcterms:W3CDTF">2014-04-25T03:26:43Z</dcterms:created>
  <dcterms:modified xsi:type="dcterms:W3CDTF">2017-09-27T10:12:51Z</dcterms:modified>
</cp:coreProperties>
</file>