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kmuttacth-my.sharepoint.com/personal/chavalit_suk_kmutt_ac_th/Documents/งานพี่นาย/แบบฟอร์มการวิเคราะห์งบประมาณหลักสูตร Update/"/>
    </mc:Choice>
  </mc:AlternateContent>
  <xr:revisionPtr revIDLastSave="1848" documentId="14_{805947CB-8F44-46F6-B140-AF672370B122}" xr6:coauthVersionLast="47" xr6:coauthVersionMax="47" xr10:uidLastSave="{31E30422-38EC-4004-9A5E-725979ABB385}"/>
  <bookViews>
    <workbookView xWindow="-108" yWindow="-108" windowWidth="23256" windowHeight="12576" activeTab="1" xr2:uid="{00000000-000D-0000-FFFF-FFFF00000000}"/>
  </bookViews>
  <sheets>
    <sheet name="รายรับ" sheetId="4" r:id="rId1"/>
    <sheet name="รายจ่าย" sheetId="3" r:id="rId2"/>
    <sheet name="Sheet1" sheetId="5" state="hidden" r:id="rId3"/>
  </sheets>
  <definedNames>
    <definedName name="_xlnm.Print_Area" localSheetId="1">รายจ่าย!$A:$F</definedName>
    <definedName name="_xlnm.Print_Area" localSheetId="0">รายรับ!$A:$G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4" l="1"/>
  <c r="F53" i="4"/>
  <c r="G53" i="4" s="1"/>
  <c r="F59" i="4"/>
  <c r="F58" i="4"/>
  <c r="F57" i="4"/>
  <c r="F56" i="4"/>
  <c r="F55" i="4"/>
  <c r="F54" i="4"/>
  <c r="F52" i="4"/>
  <c r="F50" i="4"/>
  <c r="F49" i="4"/>
  <c r="F48" i="4"/>
  <c r="G48" i="4" s="1"/>
  <c r="F47" i="4"/>
  <c r="D100" i="4"/>
  <c r="E100" i="4"/>
  <c r="F100" i="4"/>
  <c r="G100" i="4"/>
  <c r="C100" i="4"/>
  <c r="D94" i="4"/>
  <c r="E94" i="4"/>
  <c r="F94" i="4"/>
  <c r="G94" i="4"/>
  <c r="C94" i="4"/>
  <c r="D88" i="4"/>
  <c r="E88" i="4"/>
  <c r="F88" i="4"/>
  <c r="G88" i="4"/>
  <c r="C88" i="4"/>
  <c r="G82" i="4"/>
  <c r="D82" i="4"/>
  <c r="E82" i="4"/>
  <c r="F82" i="4"/>
  <c r="C105" i="4"/>
  <c r="B7" i="3"/>
  <c r="G55" i="4"/>
  <c r="G54" i="4"/>
  <c r="G52" i="4"/>
  <c r="G50" i="4"/>
  <c r="G47" i="4"/>
  <c r="A96" i="4"/>
  <c r="D74" i="4"/>
  <c r="D73" i="4"/>
  <c r="D72" i="4"/>
  <c r="D71" i="4"/>
  <c r="D66" i="4"/>
  <c r="D65" i="4"/>
  <c r="D64" i="4"/>
  <c r="D63" i="4"/>
  <c r="B45" i="4"/>
  <c r="B44" i="4"/>
  <c r="B43" i="4"/>
  <c r="B42" i="4"/>
  <c r="C27" i="3"/>
  <c r="D27" i="3"/>
  <c r="E27" i="3"/>
  <c r="F27" i="3"/>
  <c r="B27" i="3"/>
  <c r="C36" i="3"/>
  <c r="D36" i="3" s="1"/>
  <c r="E36" i="3" s="1"/>
  <c r="F36" i="3" s="1"/>
  <c r="B37" i="3"/>
  <c r="C37" i="3" s="1"/>
  <c r="B30" i="3"/>
  <c r="K30" i="3"/>
  <c r="L30" i="3" s="1"/>
  <c r="L29" i="3"/>
  <c r="M29" i="3"/>
  <c r="N29" i="3"/>
  <c r="K29" i="3"/>
  <c r="J29" i="3"/>
  <c r="C3" i="3"/>
  <c r="D3" i="3"/>
  <c r="E3" i="3"/>
  <c r="F3" i="3"/>
  <c r="B3" i="3"/>
  <c r="D59" i="4"/>
  <c r="D58" i="4"/>
  <c r="D57" i="4"/>
  <c r="D56" i="4"/>
  <c r="A117" i="4"/>
  <c r="A116" i="4"/>
  <c r="A114" i="4"/>
  <c r="A115" i="4"/>
  <c r="G25" i="4"/>
  <c r="F44" i="4" s="1"/>
  <c r="G44" i="4" s="1"/>
  <c r="D77" i="4"/>
  <c r="E77" i="4"/>
  <c r="F77" i="4"/>
  <c r="G77" i="4"/>
  <c r="C77" i="4"/>
  <c r="A90" i="4"/>
  <c r="A84" i="4"/>
  <c r="A78" i="4"/>
  <c r="D105" i="4"/>
  <c r="E105" i="4"/>
  <c r="F105" i="4"/>
  <c r="G105" i="4"/>
  <c r="D30" i="3" l="1"/>
  <c r="M30" i="3"/>
  <c r="C30" i="3"/>
  <c r="D37" i="3"/>
  <c r="E37" i="3" s="1"/>
  <c r="F37" i="3" s="1"/>
  <c r="N30" i="3" l="1"/>
  <c r="F30" i="3" s="1"/>
  <c r="E30" i="3"/>
  <c r="C34" i="4"/>
  <c r="C32" i="4"/>
  <c r="G32" i="4"/>
  <c r="F32" i="4"/>
  <c r="E32" i="4"/>
  <c r="D32" i="4"/>
  <c r="F25" i="4"/>
  <c r="E25" i="4"/>
  <c r="D25" i="4"/>
  <c r="C25" i="4"/>
  <c r="C18" i="4"/>
  <c r="G18" i="4"/>
  <c r="F18" i="4"/>
  <c r="E18" i="4"/>
  <c r="D18" i="4"/>
  <c r="D11" i="4"/>
  <c r="D106" i="4" s="1"/>
  <c r="E11" i="4"/>
  <c r="E106" i="4" s="1"/>
  <c r="F11" i="4"/>
  <c r="F106" i="4" s="1"/>
  <c r="G11" i="4"/>
  <c r="C11" i="4"/>
  <c r="A55" i="4"/>
  <c r="A54" i="4"/>
  <c r="A53" i="4"/>
  <c r="A52" i="4"/>
  <c r="A50" i="4"/>
  <c r="A49" i="4"/>
  <c r="A48" i="4"/>
  <c r="A47" i="4"/>
  <c r="C106" i="4" l="1"/>
  <c r="C82" i="4"/>
  <c r="F86" i="4"/>
  <c r="F85" i="4"/>
  <c r="D91" i="4"/>
  <c r="G85" i="4"/>
  <c r="G86" i="4"/>
  <c r="F43" i="4"/>
  <c r="G43" i="4" s="1"/>
  <c r="E91" i="4"/>
  <c r="G49" i="4"/>
  <c r="E92" i="4" s="1"/>
  <c r="F42" i="4"/>
  <c r="G42" i="4" s="1"/>
  <c r="D85" i="4"/>
  <c r="D86" i="4"/>
  <c r="C85" i="4"/>
  <c r="C86" i="4"/>
  <c r="F91" i="4"/>
  <c r="F45" i="4"/>
  <c r="G45" i="4" s="1"/>
  <c r="B66" i="4" s="1"/>
  <c r="B74" i="4" s="1"/>
  <c r="E85" i="4"/>
  <c r="E86" i="4"/>
  <c r="C91" i="4"/>
  <c r="F98" i="4"/>
  <c r="D98" i="4"/>
  <c r="C98" i="4"/>
  <c r="G98" i="4"/>
  <c r="E98" i="4"/>
  <c r="G91" i="4"/>
  <c r="G80" i="4"/>
  <c r="F80" i="4"/>
  <c r="E80" i="4"/>
  <c r="C80" i="4"/>
  <c r="D80" i="4"/>
  <c r="F33" i="4"/>
  <c r="E7" i="3" s="1"/>
  <c r="E33" i="4"/>
  <c r="D7" i="3" s="1"/>
  <c r="C33" i="4"/>
  <c r="G33" i="4"/>
  <c r="F7" i="3" s="1"/>
  <c r="D33" i="4"/>
  <c r="C7" i="3" s="1"/>
  <c r="D34" i="4"/>
  <c r="E34" i="4"/>
  <c r="F34" i="4"/>
  <c r="G34" i="4"/>
  <c r="B64" i="4" l="1"/>
  <c r="B72" i="4" s="1"/>
  <c r="C14" i="3"/>
  <c r="F14" i="3"/>
  <c r="D14" i="3"/>
  <c r="E14" i="3"/>
  <c r="B14" i="3"/>
  <c r="F79" i="4"/>
  <c r="F83" i="4" s="1"/>
  <c r="E79" i="4"/>
  <c r="E83" i="4" s="1"/>
  <c r="G79" i="4"/>
  <c r="G83" i="4" s="1"/>
  <c r="B63" i="4"/>
  <c r="B71" i="4" s="1"/>
  <c r="D79" i="4"/>
  <c r="D83" i="4" s="1"/>
  <c r="E97" i="4"/>
  <c r="E101" i="4" s="1"/>
  <c r="D97" i="4"/>
  <c r="G97" i="4"/>
  <c r="G101" i="4" s="1"/>
  <c r="C97" i="4"/>
  <c r="C101" i="4" s="1"/>
  <c r="C92" i="4"/>
  <c r="C104" i="4" s="1"/>
  <c r="B65" i="4"/>
  <c r="B73" i="4" s="1"/>
  <c r="D92" i="4"/>
  <c r="D104" i="4" s="1"/>
  <c r="G92" i="4"/>
  <c r="G104" i="4" s="1"/>
  <c r="F92" i="4"/>
  <c r="F104" i="4" s="1"/>
  <c r="F97" i="4"/>
  <c r="F101" i="4" s="1"/>
  <c r="C79" i="4"/>
  <c r="E104" i="4"/>
  <c r="C103" i="4" l="1"/>
  <c r="D103" i="4"/>
  <c r="E103" i="4"/>
  <c r="G103" i="4"/>
  <c r="C83" i="4"/>
  <c r="D101" i="4"/>
  <c r="F103" i="4"/>
  <c r="B40" i="3"/>
  <c r="B34" i="3"/>
  <c r="F16" i="3"/>
  <c r="E16" i="3"/>
  <c r="D16" i="3"/>
  <c r="C16" i="3"/>
  <c r="B16" i="3"/>
  <c r="B42" i="3" l="1"/>
  <c r="B5" i="3" s="1"/>
  <c r="C34" i="3"/>
  <c r="D34" i="3"/>
  <c r="F34" i="3" l="1"/>
  <c r="E34" i="3"/>
  <c r="C40" i="3"/>
  <c r="C42" i="3" s="1"/>
  <c r="C5" i="3" s="1"/>
  <c r="B6" i="3"/>
  <c r="B4" i="3" s="1"/>
  <c r="C6" i="3" l="1"/>
  <c r="C4" i="3" s="1"/>
  <c r="D40" i="3"/>
  <c r="D42" i="3" s="1"/>
  <c r="D5" i="3" s="1"/>
  <c r="E40" i="3" l="1"/>
  <c r="E42" i="3" s="1"/>
  <c r="E5" i="3" s="1"/>
  <c r="F40" i="3"/>
  <c r="F42" i="3" s="1"/>
  <c r="F5" i="3" s="1"/>
  <c r="D6" i="3"/>
  <c r="D4" i="3" s="1"/>
  <c r="F6" i="3" l="1"/>
  <c r="F4" i="3" s="1"/>
  <c r="E6" i="3"/>
  <c r="E4" i="3" s="1"/>
  <c r="C89" i="4" l="1"/>
  <c r="F15" i="3"/>
  <c r="F13" i="3" s="1"/>
  <c r="B15" i="3"/>
  <c r="B13" i="3" l="1"/>
  <c r="B18" i="3" s="1"/>
  <c r="B19" i="3" s="1"/>
  <c r="F18" i="3"/>
  <c r="F19" i="3" s="1"/>
  <c r="D15" i="3" l="1"/>
  <c r="D13" i="3" s="1"/>
  <c r="C15" i="3"/>
  <c r="D95" i="4"/>
  <c r="E15" i="3"/>
  <c r="E89" i="4"/>
  <c r="G95" i="4"/>
  <c r="C95" i="4"/>
  <c r="G89" i="4"/>
  <c r="D89" i="4"/>
  <c r="F89" i="4"/>
  <c r="C107" i="4" l="1"/>
  <c r="B22" i="3" s="1"/>
  <c r="E13" i="3"/>
  <c r="E18" i="3" s="1"/>
  <c r="E19" i="3" s="1"/>
  <c r="C13" i="3"/>
  <c r="C18" i="3" s="1"/>
  <c r="C19" i="3" s="1"/>
  <c r="D107" i="4"/>
  <c r="D18" i="3"/>
  <c r="D19" i="3" s="1"/>
  <c r="B20" i="3" l="1"/>
  <c r="C22" i="3"/>
  <c r="E95" i="4" l="1"/>
  <c r="F95" i="4"/>
  <c r="F107" i="4" s="1"/>
  <c r="E22" i="3" s="1"/>
  <c r="E107" i="4" l="1"/>
  <c r="D22" i="3" s="1"/>
  <c r="G107" i="4" l="1"/>
  <c r="F22" i="3" s="1"/>
</calcChain>
</file>

<file path=xl/sharedStrings.xml><?xml version="1.0" encoding="utf-8"?>
<sst xmlns="http://schemas.openxmlformats.org/spreadsheetml/2006/main" count="300" uniqueCount="158">
  <si>
    <t>หน่วยนับ</t>
  </si>
  <si>
    <t>คน</t>
  </si>
  <si>
    <t>รวม</t>
  </si>
  <si>
    <t>ปีงบประมาณ</t>
  </si>
  <si>
    <t xml:space="preserve"> 1. ค่าใช้จ่ายบุคลากร</t>
  </si>
  <si>
    <t xml:space="preserve"> 1. การคิดเงินเดือน</t>
  </si>
  <si>
    <t xml:space="preserve"> 2. ค่าใช้จ่ายดำเนินงาน</t>
  </si>
  <si>
    <t xml:space="preserve">    2.1 ค่าตอบแทน</t>
  </si>
  <si>
    <t xml:space="preserve">    2.2 ค่าใช้สอย</t>
  </si>
  <si>
    <t xml:space="preserve">    2.4 ค่าสาธารณูปโภค</t>
  </si>
  <si>
    <t xml:space="preserve">    2.5 ทุนการศึกษา</t>
  </si>
  <si>
    <t xml:space="preserve"> 4. งบลงทุน</t>
  </si>
  <si>
    <t>รวมทั้งสิ้น</t>
  </si>
  <si>
    <t>ค่าใช้จ่ายต่อหัวนักศึกษา</t>
  </si>
  <si>
    <t>รายรับหักรายจ่าย</t>
  </si>
  <si>
    <t>ประมาณการค่าใช้จ่ายของหลักสูตร</t>
  </si>
  <si>
    <t xml:space="preserve">     - คิดเงินเดือนเฉลี่ย</t>
  </si>
  <si>
    <t>รายละเอียด</t>
  </si>
  <si>
    <t>บาท/คน/ปี</t>
  </si>
  <si>
    <t>ค่าเล่าเรียนรวม</t>
  </si>
  <si>
    <t>ประมาณการรายรับ</t>
  </si>
  <si>
    <t>บาท/ปี</t>
  </si>
  <si>
    <t>หน่วยกิต</t>
  </si>
  <si>
    <t>งานวิจัยและบริการวิชาการ</t>
  </si>
  <si>
    <t xml:space="preserve">       จากฐานเงินเดือนสายวิชาการ</t>
  </si>
  <si>
    <t>ภาคการศึกษา</t>
  </si>
  <si>
    <t>ปีการศึกษา</t>
  </si>
  <si>
    <t>ค่าใช้จ่ายตลอดหลักสูตรของนักศึกษาโดยประมาณ</t>
  </si>
  <si>
    <t>อัตราค่าเล่าเรียน (หน่วย : บาท)</t>
  </si>
  <si>
    <t xml:space="preserve">     - คิดตามเกณฑ์ต้องไม่น้อยกว่า 3 คน</t>
  </si>
  <si>
    <t>ค่าใช้จ่ายต่อหัวนักศึกษาเฉลี่ย</t>
  </si>
  <si>
    <t xml:space="preserve">4. งบลงทุน  เป็นครุภัณฑ์ที่ใช้ในการสอน  </t>
  </si>
  <si>
    <t>ชั้นปีที่ 2</t>
  </si>
  <si>
    <t>ชั้นปีที่ 1</t>
  </si>
  <si>
    <t>คาดว่าจะสำเร็จการศึกษา</t>
  </si>
  <si>
    <t>หมายเหตุ ทั้งนี้อัตราค่าเล่าเรียนให้ขึ้นอยู่กับประกาศของมหาวิทยาลัยในแต่ละปีการศึกษา</t>
  </si>
  <si>
    <t xml:space="preserve">    1.1 เงินเดือน</t>
  </si>
  <si>
    <t>รวมทุกแผนการศึกษา</t>
  </si>
  <si>
    <t>หมายเหตุ</t>
  </si>
  <si>
    <t xml:space="preserve">กรณีอาจารย์คุมวิทยานิพนธ์นักศึกษา  </t>
  </si>
  <si>
    <t xml:space="preserve">อาจารย์ไม่มีตำแหน่งทางวิชาการ </t>
  </si>
  <si>
    <t>ศ.</t>
  </si>
  <si>
    <t>กรณีอาจารย์คุมการค้นคว้าอิสระ</t>
  </si>
  <si>
    <t>อาจารย์ต้องดูแลไม่เกิน 15 คน</t>
  </si>
  <si>
    <t>ทั้งนี้เมื่อรวมทั้งวิทยานิพนธ์และการค้นคว้าอิสระต้องดูแลไม่เกิน 15 คน</t>
  </si>
  <si>
    <t>สามารถคำนวณจำนวนนักศึกษาที่ต้องดูแลตามแผนการศึกษาที่มีรายวิชาที่เป็นวิทยานิพนธ์หรือการค้นคว้าอิสระ</t>
  </si>
  <si>
    <t>(1 : 0.5 ถ้าไม่มีภาควิชา)</t>
  </si>
  <si>
    <t xml:space="preserve">    2.3 ค่าวัสดุ</t>
  </si>
  <si>
    <t>บาท/หัวนักศึกษา</t>
  </si>
  <si>
    <t>รวมรายรับ</t>
  </si>
  <si>
    <t xml:space="preserve">     - คิดเจ้าหน้าที่ตาม อ. : จนท. 1 : 0.25 </t>
  </si>
  <si>
    <t>ผศ. หรือ รศ.</t>
  </si>
  <si>
    <t xml:space="preserve">    1.2 สวัสดิการ 12%</t>
  </si>
  <si>
    <t xml:space="preserve">1. อาจารย์ผู้รับผิดชอบหลักสูตรต้องไม่น้อยกว่า 3 คน ตามเกณฑ์มาตรฐานหลักสูตรระดับบัณฑิตศึกษา พ.ศ.2558 ตามราชกิจจานุเบกษา </t>
  </si>
  <si>
    <t>กระทรวงศึกษาธิการ</t>
  </si>
  <si>
    <t>1 : 5</t>
  </si>
  <si>
    <t>1 : 10</t>
  </si>
  <si>
    <t>1 : 15</t>
  </si>
  <si>
    <t>1. ค่าบำรุงการศึกษา</t>
  </si>
  <si>
    <t>ค่าบำรุงการศึกษา</t>
  </si>
  <si>
    <t>ค่าลงทะเบียน</t>
  </si>
  <si>
    <t>รวมเงินเดือนอาจารย์และเจ้าหน้าที่</t>
  </si>
  <si>
    <t>รวมเงินเดือน</t>
  </si>
  <si>
    <t>- ข้อ 3.2 รายจ่ายงบประมาณจากรัฐ เป็นเงินที่จัดสรรจากงบประมาณจากรัฐ ให้แก่ สำนักงานอธิการบดี สำนักหอสมุด สำนักคอมพิวเตอร์ สำนักบริหารอาคารและสถานที่ โดยเป็นการเฉลี่ยจำนวนนักศึกษาทั้งมหาวิทยาลัย</t>
  </si>
  <si>
    <t>6. เงินอุดหนุนจากรัฐที่ใช้ในการวิเคราะห์งบประมาณหลักสูตรมาจากการจัดสรรเงินงบประมาณจากรัฐ เป็นเงินสมทบพนักงานมหาวิทยาลัย 0.6, เงินประจำตำแหน่งทางวิชาการ/บริหาร, เงินเดือน (ไม่คิด Unit Cost), ลูกจ้างประจำ, ค่าจ้างชั่วคราว, ค่าสาธารณูปโภค โดยเป็นการเฉลี่ยหัวนักศึกษาทั้งมหาวิทยาลัย หลักสูตรที่เป็นโครงการปกติจะได้รับเพิ่มในส่วนของเงินที่จัด Unit Cost โดยเป็นการเฉลี่ยหัวนักศึกษาหลักสูตรที่เป็นโครงการปกติทั้งมหาวิทยาลัย</t>
  </si>
  <si>
    <t xml:space="preserve"> </t>
  </si>
  <si>
    <t>แผน</t>
  </si>
  <si>
    <t>นายบัณฑิต เสรีสิทธิธรรม</t>
  </si>
  <si>
    <t>นางสาวเมธิณี แสงประดิษฐ์</t>
  </si>
  <si>
    <t>นายวรัชญ์ ชิดชอบ</t>
  </si>
  <si>
    <t>นายจิตบุณย์ ตรีชะฎา</t>
  </si>
  <si>
    <t>นายชวิศร สัมฤทธิ์</t>
  </si>
  <si>
    <t>นายไตรเทพ วิมลรัตน์</t>
  </si>
  <si>
    <t>นางสาวธีรยา ประโยงค์รักษ์</t>
  </si>
  <si>
    <t>นายปรเมศร์ เฟื่องพานิชเจริญ</t>
  </si>
  <si>
    <t>นางสาวลักษวรรณ ยุทธนากร</t>
  </si>
  <si>
    <t>นางสาววรธิดา สว่างนามวงศ์</t>
  </si>
  <si>
    <t>นายอณุรักษ์ ธาตุชัย</t>
  </si>
  <si>
    <t>นายเรืองฤทธิ์ ฤทธิ์เรืองเดช</t>
  </si>
  <si>
    <t>นายวรัชญ์ ผจงศิลป์วิวัฒน์</t>
  </si>
  <si>
    <t>นายจรูญวิทย์ ลีลาชัยเจริญภัณฑ์</t>
  </si>
  <si>
    <t>นายชัยวัฒน์ ผาพิศาล</t>
  </si>
  <si>
    <t>นายนริศพล ชวิตรานุรักษ์</t>
  </si>
  <si>
    <t>นายนิธิศักดิ์ วรสิทธิชัย</t>
  </si>
  <si>
    <t>นายศาศวัต นิติศาสตร์โยธิน</t>
  </si>
  <si>
    <t>นายธนวินท์ กรไกรวี</t>
  </si>
  <si>
    <t>นายวรวีร์ จันลองรัตน์</t>
  </si>
  <si>
    <t>นายชีวิน ช่างทอง</t>
  </si>
  <si>
    <t>นายฐิติพงศ์ มากมี</t>
  </si>
  <si>
    <t>นายนรวิศว์ หนังสือ</t>
  </si>
  <si>
    <t>นางสาวนาถนัดดา ถาวรกูล</t>
  </si>
  <si>
    <t>นายพุฒินาท อาชีวะวานิช</t>
  </si>
  <si>
    <t>นายณัฐภูมิ</t>
  </si>
  <si>
    <t>เศวตาภรณ์</t>
  </si>
  <si>
    <t>นายภาณุวัฒน์</t>
  </si>
  <si>
    <t>แก้วพลงาม</t>
  </si>
  <si>
    <t xml:space="preserve">นายภิเษก </t>
  </si>
  <si>
    <t>ภิญโญธรรมากร</t>
  </si>
  <si>
    <t xml:space="preserve">นายปฏิพล </t>
  </si>
  <si>
    <t>บัวสอน</t>
  </si>
  <si>
    <t xml:space="preserve">นายธนัฒชัย </t>
  </si>
  <si>
    <t>วงษ์จิราษฎร์</t>
  </si>
  <si>
    <t xml:space="preserve"> นายพงศ์กรณ์</t>
  </si>
  <si>
    <t>อ่ำถึก</t>
  </si>
  <si>
    <t>นายกฤษณ</t>
  </si>
  <si>
    <t>ลิ่วเฉลิมวงศ์</t>
  </si>
  <si>
    <t>นายธีรพจน์</t>
  </si>
  <si>
    <t>แซ่ลิน</t>
  </si>
  <si>
    <t>นายภัทรพล</t>
  </si>
  <si>
    <t>บุญฉาย</t>
  </si>
  <si>
    <t>นายชวิศ</t>
  </si>
  <si>
    <t>วรสันต์</t>
  </si>
  <si>
    <t>นางสาวกุลจิรา</t>
  </si>
  <si>
    <t>จารุประทัย</t>
  </si>
  <si>
    <t>ก1</t>
  </si>
  <si>
    <t>ก2</t>
  </si>
  <si>
    <t>2.4 ค่าสาธารณูปโภค อ้างอิงค่าตามที่หน่วยงานเสนอ</t>
  </si>
  <si>
    <t>2.1 ค่าตอบแทน อ้างอิงค่าตามที่หน่วยงานเสนอ</t>
  </si>
  <si>
    <t>รหัส 64</t>
  </si>
  <si>
    <t>5. การคิดเกณฑ์อาจารย์ต่อนักศึกษา 1 หลักสูตร อาจารย์ผู้รับผิดชอบหลักสูตรต้องประจำหลักสูตรนั้นตลอดเวลา โดยจะเป็นอาจารย์ผู้รับผิดชอบหลักสูตรเกินกว่า 1 หลักสูตรในเวลาเดียวกันไม่ได้ ยกเว้นพหุวิทยาการ หรือสหวิทยาการ ใน 1 หลักสูตรมีอาจารย์ผู้รับผิดชอบซ้ำได้ไม่เกิน 2 คน</t>
  </si>
  <si>
    <t xml:space="preserve"> 3. ค่าใช้จ่ายทางอ้อม 
    (ส่วนกลางมหาวิทยาลัย)</t>
  </si>
  <si>
    <t xml:space="preserve">    3.1 จากค่าเล่าเรียน</t>
  </si>
  <si>
    <t xml:space="preserve">    3.2 จากงบประมาณรัฐ</t>
  </si>
  <si>
    <t>2. ค่าใช้จ่ายดำเนินงาน</t>
  </si>
  <si>
    <t>3. ค่าใช้จ่ายทางอ้อม (ส่วนกลางมหาวิทยาลัย)</t>
  </si>
  <si>
    <t xml:space="preserve">    ครุภัณฑ์ </t>
  </si>
  <si>
    <t>ชั้นปีที่ 3</t>
  </si>
  <si>
    <t>ชั้นปีที่ 4</t>
  </si>
  <si>
    <t>ชั้นปีที่ 5</t>
  </si>
  <si>
    <t>ตลอดหลักสูตร</t>
  </si>
  <si>
    <t>(บาท/หน่วยกิต)</t>
  </si>
  <si>
    <t>(หลักสูตรปกติ 85,000 บาท/หัวนักศึกษา)</t>
  </si>
  <si>
    <t>งบประมาณจากรัฐ</t>
  </si>
  <si>
    <t>(งบด้านการศึกษา)</t>
  </si>
  <si>
    <t>(บาท/ภาคการศึกษา)</t>
  </si>
  <si>
    <t>2. ค่าลงทะเบียนวิชาเรียน</t>
  </si>
  <si>
    <t>3. ค่าลงทะเบียนวิชาวิทยานิพนธ์/การค้นคว้าอิสระ</t>
  </si>
  <si>
    <t>(หลักสูตร Full Fee 50,000 บาท/หัวนักศึกษา)</t>
  </si>
  <si>
    <t>เงินเดือนอาจารย์เฉลี่ย</t>
  </si>
  <si>
    <t>เงินเดือนเจ้าหน้าที่เฉลี่ย</t>
  </si>
  <si>
    <t>อัตราขึ้นเงินเดือน</t>
  </si>
  <si>
    <t>- ข้อ 3.1 รหัสโครงการ</t>
  </si>
  <si>
    <t>2.5 ทุนการศึกษาอ้างอิงค่าตามที่หน่วยงานเสนอ</t>
  </si>
  <si>
    <t>2.2 ค่าใช้สอย อ้างอิงค่าตามที่หน่วยงานเสนอ</t>
  </si>
  <si>
    <t>2.3 ค่าวัสดุ อ้างอิงค่าตามที่หน่วยงานเสนอ</t>
  </si>
  <si>
    <t>ค่าตอบแทน เช่น วิทยากร อบรม อาจารย์พิเศษ</t>
  </si>
  <si>
    <t>ทุนการศึกษา เข่น ทุนโปรเจค ทุนการศึกษาที่หน่วยงานจ่าย</t>
  </si>
  <si>
    <t>หลักสูตรปรับปรุง พ.ศ. 25......</t>
  </si>
  <si>
    <t>25....</t>
  </si>
  <si>
    <t>ชื่อแผนการศึกษา.........</t>
  </si>
  <si>
    <t>หน่วยงานฯ รับผิดชอบหลักสูตรในภาพรวมทั้งสิ้น ................. หลักสูตร</t>
  </si>
  <si>
    <t>3. หลักสูตรวิศวกรรมศาสตรบัณฑิต สาขาวิชา.............</t>
  </si>
  <si>
    <t>2. หลักสูตรวิศวกรรมศาสตรมหาบัณฑิต สาขาวิชา..........</t>
  </si>
  <si>
    <t>1. หลักสูตรวิศวกรรมศาสตรดุษฎีบัณฑิต สาขาวิชา............</t>
  </si>
  <si>
    <t>ชื่อหลักสูตร หลักสูตร…...........มหาบัณฑิต สาขาวิชา..................</t>
  </si>
  <si>
    <t>1. แผนนักศึกษาเข้าใหม่ ตามแผนกลยุทธ์ มจธ. ฉบับที่ 13 (พ.ศ.2565 - 2569)</t>
  </si>
  <si>
    <t>1. การคำนวณประมาณการรายรับคำนวณจากนักศึกษาทั้งหมด</t>
  </si>
  <si>
    <t>หมายเหตุ ทั้งนี้อาจมีค่าลงทะเบียนเรียนรายวิชาอื่น ๆ ที่หลักสูตรกำหนดให้เรียน แต่ไม่นับหน่วยกิต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</si>
</sst>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0" tint="-0.14999847407452621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5"/>
      <name val="TH SarabunPSK"/>
      <family val="2"/>
      <charset val="222"/>
    </font>
    <font>
      <b/>
      <sz val="16"/>
      <name val="TH SarabunPSK"/>
      <family val="2"/>
    </font>
    <font>
      <sz val="8"/>
      <name val="Tahoma"/>
      <family val="2"/>
      <charset val="22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5"/>
      <name val="TH SarabunPSK"/>
      <family val="2"/>
    </font>
    <font>
      <sz val="12"/>
      <name val="Angsana New"/>
      <family val="1"/>
    </font>
    <font>
      <b/>
      <sz val="15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b/>
      <u/>
      <sz val="16"/>
      <color rgb="FFFF0000"/>
      <name val="TH SarabunPSK"/>
      <family val="2"/>
      <charset val="222"/>
    </font>
    <font>
      <sz val="16"/>
      <color rgb="FFFF0000"/>
      <name val="Tahoma"/>
      <family val="2"/>
      <charset val="222"/>
    </font>
    <font>
      <b/>
      <u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Border="1"/>
    <xf numFmtId="0" fontId="12" fillId="0" borderId="0" xfId="0" applyFont="1" applyFill="1" applyBorder="1"/>
    <xf numFmtId="0" fontId="3" fillId="0" borderId="0" xfId="0" applyFont="1" applyAlignment="1">
      <alignment vertical="center"/>
    </xf>
    <xf numFmtId="187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3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0" borderId="0" xfId="0" applyFont="1"/>
    <xf numFmtId="0" fontId="16" fillId="0" borderId="3" xfId="0" applyFont="1" applyBorder="1" applyAlignment="1"/>
    <xf numFmtId="0" fontId="17" fillId="0" borderId="0" xfId="0" applyFont="1" applyFill="1"/>
    <xf numFmtId="0" fontId="18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/>
    <xf numFmtId="43" fontId="17" fillId="0" borderId="0" xfId="1" applyFont="1"/>
    <xf numFmtId="43" fontId="16" fillId="0" borderId="0" xfId="1" applyFont="1"/>
    <xf numFmtId="0" fontId="2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187" fontId="7" fillId="0" borderId="0" xfId="1" applyNumberFormat="1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" fontId="10" fillId="0" borderId="11" xfId="1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6" fillId="0" borderId="4" xfId="0" applyFont="1" applyBorder="1"/>
    <xf numFmtId="3" fontId="10" fillId="0" borderId="11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6" fillId="0" borderId="5" xfId="0" applyFont="1" applyBorder="1"/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10" fillId="3" borderId="1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top" wrapText="1"/>
    </xf>
    <xf numFmtId="0" fontId="12" fillId="3" borderId="11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left"/>
    </xf>
    <xf numFmtId="0" fontId="16" fillId="0" borderId="3" xfId="0" applyFont="1" applyBorder="1"/>
    <xf numFmtId="0" fontId="10" fillId="0" borderId="14" xfId="0" applyFont="1" applyBorder="1" applyAlignment="1">
      <alignment horizontal="left"/>
    </xf>
    <xf numFmtId="3" fontId="10" fillId="3" borderId="5" xfId="1" applyNumberFormat="1" applyFont="1" applyFill="1" applyBorder="1" applyAlignment="1" applyProtection="1">
      <alignment horizontal="center" vertical="center"/>
      <protection locked="0"/>
    </xf>
    <xf numFmtId="3" fontId="10" fillId="3" borderId="0" xfId="0" applyNumberFormat="1" applyFont="1" applyFill="1" applyAlignment="1" applyProtection="1">
      <alignment horizontal="center"/>
      <protection locked="0"/>
    </xf>
    <xf numFmtId="9" fontId="12" fillId="0" borderId="0" xfId="0" applyNumberFormat="1" applyFont="1" applyFill="1" applyAlignment="1">
      <alignment horizontal="center"/>
    </xf>
    <xf numFmtId="3" fontId="10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11" fillId="0" borderId="1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3" fontId="10" fillId="0" borderId="6" xfId="1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/>
    </xf>
    <xf numFmtId="0" fontId="10" fillId="0" borderId="4" xfId="0" applyFont="1" applyBorder="1"/>
    <xf numFmtId="0" fontId="10" fillId="0" borderId="6" xfId="0" applyFont="1" applyBorder="1"/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Protection="1">
      <protection locked="0"/>
    </xf>
    <xf numFmtId="3" fontId="3" fillId="3" borderId="11" xfId="1" applyNumberFormat="1" applyFont="1" applyFill="1" applyBorder="1" applyAlignment="1" applyProtection="1">
      <alignment horizontal="right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9" fillId="3" borderId="0" xfId="0" applyFont="1" applyFill="1" applyBorder="1" applyAlignment="1" applyProtection="1">
      <protection locked="0"/>
    </xf>
    <xf numFmtId="0" fontId="16" fillId="3" borderId="0" xfId="0" applyFont="1" applyFill="1" applyProtection="1">
      <protection locked="0"/>
    </xf>
    <xf numFmtId="0" fontId="1" fillId="0" borderId="0" xfId="0" applyFont="1" applyProtection="1"/>
    <xf numFmtId="0" fontId="8" fillId="0" borderId="11" xfId="0" applyFont="1" applyFill="1" applyBorder="1" applyAlignment="1" applyProtection="1">
      <alignment horizontal="center"/>
    </xf>
    <xf numFmtId="0" fontId="8" fillId="0" borderId="11" xfId="0" applyFont="1" applyFill="1" applyBorder="1" applyProtection="1"/>
    <xf numFmtId="3" fontId="8" fillId="0" borderId="11" xfId="0" applyNumberFormat="1" applyFont="1" applyFill="1" applyBorder="1" applyProtection="1"/>
    <xf numFmtId="0" fontId="3" fillId="0" borderId="11" xfId="0" applyFont="1" applyFill="1" applyBorder="1" applyProtection="1"/>
    <xf numFmtId="3" fontId="3" fillId="0" borderId="11" xfId="0" applyNumberFormat="1" applyFont="1" applyFill="1" applyBorder="1" applyProtection="1"/>
    <xf numFmtId="0" fontId="5" fillId="0" borderId="0" xfId="0" applyFont="1" applyProtection="1"/>
    <xf numFmtId="0" fontId="3" fillId="0" borderId="0" xfId="0" applyFont="1" applyProtection="1"/>
    <xf numFmtId="187" fontId="5" fillId="0" borderId="0" xfId="1" applyNumberFormat="1" applyFont="1" applyProtection="1"/>
    <xf numFmtId="3" fontId="5" fillId="0" borderId="0" xfId="0" applyNumberFormat="1" applyFont="1" applyProtection="1"/>
    <xf numFmtId="0" fontId="8" fillId="0" borderId="11" xfId="0" applyFont="1" applyBorder="1" applyAlignment="1" applyProtection="1">
      <alignment wrapText="1"/>
    </xf>
    <xf numFmtId="3" fontId="8" fillId="0" borderId="11" xfId="0" applyNumberFormat="1" applyFont="1" applyFill="1" applyBorder="1" applyAlignment="1" applyProtection="1">
      <alignment vertical="center"/>
    </xf>
    <xf numFmtId="0" fontId="3" fillId="0" borderId="11" xfId="0" applyFont="1" applyBorder="1" applyProtection="1"/>
    <xf numFmtId="187" fontId="1" fillId="0" borderId="0" xfId="1" applyNumberFormat="1" applyFont="1" applyProtection="1"/>
    <xf numFmtId="9" fontId="1" fillId="0" borderId="0" xfId="2" applyFont="1" applyProtection="1"/>
    <xf numFmtId="187" fontId="1" fillId="0" borderId="0" xfId="0" applyNumberFormat="1" applyFont="1" applyProtection="1"/>
    <xf numFmtId="0" fontId="4" fillId="0" borderId="0" xfId="0" applyFont="1" applyProtection="1"/>
    <xf numFmtId="0" fontId="8" fillId="0" borderId="11" xfId="0" applyFont="1" applyFill="1" applyBorder="1" applyAlignment="1" applyProtection="1">
      <alignment horizontal="left"/>
    </xf>
    <xf numFmtId="0" fontId="5" fillId="0" borderId="0" xfId="0" applyFont="1" applyFill="1" applyProtection="1"/>
    <xf numFmtId="3" fontId="5" fillId="0" borderId="0" xfId="0" applyNumberFormat="1" applyFont="1" applyFill="1" applyProtection="1"/>
    <xf numFmtId="3" fontId="1" fillId="0" borderId="0" xfId="0" applyNumberFormat="1" applyFont="1" applyProtection="1"/>
    <xf numFmtId="9" fontId="1" fillId="0" borderId="0" xfId="0" applyNumberFormat="1" applyFont="1" applyProtection="1"/>
    <xf numFmtId="0" fontId="3" fillId="0" borderId="0" xfId="0" applyFont="1" applyFill="1" applyProtection="1"/>
    <xf numFmtId="0" fontId="15" fillId="0" borderId="0" xfId="0" applyFont="1" applyFill="1" applyProtection="1"/>
    <xf numFmtId="9" fontId="1" fillId="0" borderId="0" xfId="2" applyFont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1" fillId="0" borderId="11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Protection="1"/>
    <xf numFmtId="188" fontId="3" fillId="0" borderId="0" xfId="0" applyNumberFormat="1" applyFont="1" applyProtection="1"/>
    <xf numFmtId="3" fontId="8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3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49" fontId="3" fillId="0" borderId="0" xfId="0" applyNumberFormat="1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Alignment="1" applyProtection="1">
      <alignment vertical="top" wrapText="1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Fill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11" fillId="0" borderId="11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22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7" fillId="3" borderId="4" xfId="0" applyFont="1" applyFill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/>
    </xf>
    <xf numFmtId="3" fontId="8" fillId="0" borderId="11" xfId="1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top" wrapText="1"/>
    </xf>
    <xf numFmtId="49" fontId="3" fillId="0" borderId="0" xfId="0" applyNumberFormat="1" applyFont="1" applyFill="1" applyAlignment="1" applyProtection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view="pageLayout" topLeftCell="A106" zoomScaleNormal="89" workbookViewId="0">
      <selection activeCell="B21" sqref="B21"/>
    </sheetView>
  </sheetViews>
  <sheetFormatPr defaultColWidth="9" defaultRowHeight="21" x14ac:dyDescent="0.4"/>
  <cols>
    <col min="1" max="1" width="20" style="29" customWidth="1"/>
    <col min="2" max="7" width="15" style="29" customWidth="1"/>
    <col min="8" max="8" width="19.8984375" style="4" customWidth="1"/>
    <col min="9" max="9" width="20.8984375" style="4" customWidth="1"/>
    <col min="10" max="10" width="9.59765625" style="4" bestFit="1" customWidth="1"/>
    <col min="11" max="11" width="5.09765625" style="4" customWidth="1"/>
    <col min="12" max="13" width="5.09765625" style="10" customWidth="1"/>
    <col min="14" max="14" width="5.09765625" style="4" customWidth="1"/>
    <col min="15" max="19" width="10.09765625" style="4" customWidth="1"/>
    <col min="20" max="16384" width="9" style="4"/>
  </cols>
  <sheetData>
    <row r="1" spans="1:7" x14ac:dyDescent="0.4">
      <c r="A1" s="167" t="s">
        <v>154</v>
      </c>
      <c r="B1" s="167"/>
      <c r="C1" s="167"/>
      <c r="D1" s="167"/>
      <c r="E1" s="167"/>
      <c r="F1" s="167"/>
      <c r="G1" s="167"/>
    </row>
    <row r="2" spans="1:7" x14ac:dyDescent="0.4">
      <c r="A2" s="167" t="s">
        <v>147</v>
      </c>
      <c r="B2" s="167"/>
      <c r="C2" s="167"/>
      <c r="D2" s="167"/>
      <c r="E2" s="167"/>
      <c r="F2" s="167"/>
      <c r="G2" s="167"/>
    </row>
    <row r="3" spans="1:7" x14ac:dyDescent="0.4">
      <c r="C3" s="30"/>
      <c r="D3" s="30"/>
      <c r="E3" s="30"/>
      <c r="F3" s="30"/>
      <c r="G3" s="30"/>
    </row>
    <row r="4" spans="1:7" x14ac:dyDescent="0.4">
      <c r="A4" s="27" t="s">
        <v>17</v>
      </c>
      <c r="B4" s="27" t="s">
        <v>0</v>
      </c>
      <c r="C4" s="95" t="s">
        <v>148</v>
      </c>
      <c r="D4" s="95" t="s">
        <v>148</v>
      </c>
      <c r="E4" s="95" t="s">
        <v>148</v>
      </c>
      <c r="F4" s="95" t="s">
        <v>148</v>
      </c>
      <c r="G4" s="95" t="s">
        <v>148</v>
      </c>
    </row>
    <row r="5" spans="1:7" x14ac:dyDescent="0.4">
      <c r="A5" s="164" t="s">
        <v>149</v>
      </c>
      <c r="B5" s="165"/>
      <c r="C5" s="165"/>
      <c r="D5" s="165"/>
      <c r="E5" s="165"/>
      <c r="F5" s="165"/>
      <c r="G5" s="166"/>
    </row>
    <row r="6" spans="1:7" x14ac:dyDescent="0.4">
      <c r="A6" s="7" t="s">
        <v>33</v>
      </c>
      <c r="B6" s="7" t="s">
        <v>1</v>
      </c>
      <c r="C6" s="67">
        <v>15</v>
      </c>
      <c r="D6" s="67">
        <v>15</v>
      </c>
      <c r="E6" s="67">
        <v>15</v>
      </c>
      <c r="F6" s="67">
        <v>15</v>
      </c>
      <c r="G6" s="67">
        <v>15</v>
      </c>
    </row>
    <row r="7" spans="1:7" x14ac:dyDescent="0.4">
      <c r="A7" s="26" t="s">
        <v>32</v>
      </c>
      <c r="B7" s="26" t="s">
        <v>1</v>
      </c>
      <c r="C7" s="67">
        <v>8</v>
      </c>
      <c r="D7" s="67">
        <v>15</v>
      </c>
      <c r="E7" s="67">
        <v>15</v>
      </c>
      <c r="F7" s="67">
        <v>15</v>
      </c>
      <c r="G7" s="67">
        <v>15</v>
      </c>
    </row>
    <row r="8" spans="1:7" x14ac:dyDescent="0.4">
      <c r="A8" s="26" t="s">
        <v>126</v>
      </c>
      <c r="B8" s="26" t="s">
        <v>1</v>
      </c>
      <c r="C8" s="67"/>
      <c r="D8" s="67"/>
      <c r="E8" s="67"/>
      <c r="F8" s="67"/>
      <c r="G8" s="67"/>
    </row>
    <row r="9" spans="1:7" x14ac:dyDescent="0.4">
      <c r="A9" s="26" t="s">
        <v>127</v>
      </c>
      <c r="B9" s="26" t="s">
        <v>1</v>
      </c>
      <c r="C9" s="68"/>
      <c r="D9" s="68"/>
      <c r="E9" s="68"/>
      <c r="F9" s="68"/>
      <c r="G9" s="68"/>
    </row>
    <row r="10" spans="1:7" x14ac:dyDescent="0.4">
      <c r="A10" s="26" t="s">
        <v>128</v>
      </c>
      <c r="B10" s="26" t="s">
        <v>1</v>
      </c>
      <c r="C10" s="68"/>
      <c r="D10" s="68"/>
      <c r="E10" s="68"/>
      <c r="F10" s="68"/>
      <c r="G10" s="68"/>
    </row>
    <row r="11" spans="1:7" x14ac:dyDescent="0.4">
      <c r="A11" s="8" t="s">
        <v>2</v>
      </c>
      <c r="B11" s="8" t="s">
        <v>1</v>
      </c>
      <c r="C11" s="8">
        <f>IF(C6&lt;&gt;"",SUM(C6:C10),"")</f>
        <v>23</v>
      </c>
      <c r="D11" s="8">
        <f t="shared" ref="D11:G11" si="0">IF(D6&lt;&gt;"",SUM(D6:D10),"")</f>
        <v>30</v>
      </c>
      <c r="E11" s="8">
        <f t="shared" si="0"/>
        <v>30</v>
      </c>
      <c r="F11" s="8">
        <f t="shared" si="0"/>
        <v>30</v>
      </c>
      <c r="G11" s="8">
        <f t="shared" si="0"/>
        <v>30</v>
      </c>
    </row>
    <row r="12" spans="1:7" x14ac:dyDescent="0.4">
      <c r="A12" s="164" t="s">
        <v>149</v>
      </c>
      <c r="B12" s="165"/>
      <c r="C12" s="165"/>
      <c r="D12" s="165"/>
      <c r="E12" s="165"/>
      <c r="F12" s="165"/>
      <c r="G12" s="166"/>
    </row>
    <row r="13" spans="1:7" x14ac:dyDescent="0.4">
      <c r="A13" s="8" t="s">
        <v>33</v>
      </c>
      <c r="B13" s="8" t="s">
        <v>1</v>
      </c>
      <c r="C13" s="67"/>
      <c r="D13" s="67"/>
      <c r="E13" s="67"/>
      <c r="F13" s="67"/>
      <c r="G13" s="67"/>
    </row>
    <row r="14" spans="1:7" x14ac:dyDescent="0.4">
      <c r="A14" s="26" t="s">
        <v>32</v>
      </c>
      <c r="B14" s="8" t="s">
        <v>1</v>
      </c>
      <c r="C14" s="67"/>
      <c r="D14" s="67"/>
      <c r="E14" s="67"/>
      <c r="F14" s="67"/>
      <c r="G14" s="67"/>
    </row>
    <row r="15" spans="1:7" x14ac:dyDescent="0.4">
      <c r="A15" s="26" t="s">
        <v>126</v>
      </c>
      <c r="B15" s="8" t="s">
        <v>1</v>
      </c>
      <c r="C15" s="68"/>
      <c r="D15" s="68"/>
      <c r="E15" s="68"/>
      <c r="F15" s="68"/>
      <c r="G15" s="68"/>
    </row>
    <row r="16" spans="1:7" x14ac:dyDescent="0.4">
      <c r="A16" s="26" t="s">
        <v>127</v>
      </c>
      <c r="B16" s="8" t="s">
        <v>1</v>
      </c>
      <c r="C16" s="68"/>
      <c r="D16" s="68"/>
      <c r="E16" s="68"/>
      <c r="F16" s="68"/>
      <c r="G16" s="68"/>
    </row>
    <row r="17" spans="1:7" x14ac:dyDescent="0.4">
      <c r="A17" s="26" t="s">
        <v>128</v>
      </c>
      <c r="B17" s="8" t="s">
        <v>1</v>
      </c>
      <c r="C17" s="68"/>
      <c r="D17" s="68"/>
      <c r="E17" s="68"/>
      <c r="F17" s="68"/>
      <c r="G17" s="68"/>
    </row>
    <row r="18" spans="1:7" x14ac:dyDescent="0.4">
      <c r="A18" s="8" t="s">
        <v>2</v>
      </c>
      <c r="B18" s="8" t="s">
        <v>1</v>
      </c>
      <c r="C18" s="8" t="str">
        <f>IF(C13&lt;&gt;"",SUM(C13:C17),"")</f>
        <v/>
      </c>
      <c r="D18" s="8" t="str">
        <f t="shared" ref="D18" si="1">IF(D13&lt;&gt;"",SUM(D13:D17),"")</f>
        <v/>
      </c>
      <c r="E18" s="8" t="str">
        <f t="shared" ref="E18" si="2">IF(E13&lt;&gt;"",SUM(E13:E17),"")</f>
        <v/>
      </c>
      <c r="F18" s="8" t="str">
        <f t="shared" ref="F18" si="3">IF(F13&lt;&gt;"",SUM(F13:F17),"")</f>
        <v/>
      </c>
      <c r="G18" s="8" t="str">
        <f t="shared" ref="G18" si="4">IF(G13&lt;&gt;"",SUM(G13:G17),"")</f>
        <v/>
      </c>
    </row>
    <row r="19" spans="1:7" x14ac:dyDescent="0.4">
      <c r="A19" s="164" t="s">
        <v>149</v>
      </c>
      <c r="B19" s="165"/>
      <c r="C19" s="165"/>
      <c r="D19" s="165"/>
      <c r="E19" s="165"/>
      <c r="F19" s="165"/>
      <c r="G19" s="166"/>
    </row>
    <row r="20" spans="1:7" x14ac:dyDescent="0.4">
      <c r="A20" s="7" t="s">
        <v>33</v>
      </c>
      <c r="B20" s="7" t="s">
        <v>1</v>
      </c>
      <c r="C20" s="67"/>
      <c r="D20" s="67"/>
      <c r="E20" s="67"/>
      <c r="F20" s="67"/>
      <c r="G20" s="67"/>
    </row>
    <row r="21" spans="1:7" x14ac:dyDescent="0.4">
      <c r="A21" s="7" t="s">
        <v>32</v>
      </c>
      <c r="B21" s="7" t="s">
        <v>1</v>
      </c>
      <c r="C21" s="67"/>
      <c r="D21" s="67"/>
      <c r="E21" s="67"/>
      <c r="F21" s="67"/>
      <c r="G21" s="67"/>
    </row>
    <row r="22" spans="1:7" x14ac:dyDescent="0.4">
      <c r="A22" s="7" t="s">
        <v>126</v>
      </c>
      <c r="B22" s="7" t="s">
        <v>1</v>
      </c>
      <c r="C22" s="67"/>
      <c r="D22" s="67"/>
      <c r="E22" s="67"/>
      <c r="F22" s="67"/>
      <c r="G22" s="67"/>
    </row>
    <row r="23" spans="1:7" x14ac:dyDescent="0.4">
      <c r="A23" s="7" t="s">
        <v>127</v>
      </c>
      <c r="B23" s="7" t="s">
        <v>1</v>
      </c>
      <c r="C23" s="68"/>
      <c r="D23" s="68"/>
      <c r="E23" s="68"/>
      <c r="F23" s="68"/>
      <c r="G23" s="68"/>
    </row>
    <row r="24" spans="1:7" x14ac:dyDescent="0.4">
      <c r="A24" s="7" t="s">
        <v>128</v>
      </c>
      <c r="B24" s="7" t="s">
        <v>1</v>
      </c>
      <c r="C24" s="68"/>
      <c r="D24" s="68"/>
      <c r="E24" s="68"/>
      <c r="F24" s="68"/>
      <c r="G24" s="68"/>
    </row>
    <row r="25" spans="1:7" x14ac:dyDescent="0.4">
      <c r="A25" s="8" t="s">
        <v>2</v>
      </c>
      <c r="B25" s="8" t="s">
        <v>1</v>
      </c>
      <c r="C25" s="8" t="str">
        <f>IF(C20&lt;&gt;"",SUM(C20:C24),"")</f>
        <v/>
      </c>
      <c r="D25" s="8" t="str">
        <f t="shared" ref="D25" si="5">IF(D20&lt;&gt;"",SUM(D20:D24),"")</f>
        <v/>
      </c>
      <c r="E25" s="8" t="str">
        <f t="shared" ref="E25" si="6">IF(E20&lt;&gt;"",SUM(E20:E24),"")</f>
        <v/>
      </c>
      <c r="F25" s="8" t="str">
        <f t="shared" ref="F25" si="7">IF(F20&lt;&gt;"",SUM(F20:F24),"")</f>
        <v/>
      </c>
      <c r="G25" s="8" t="str">
        <f>IF(G20&lt;&gt;"",SUM(G20:G24),"")</f>
        <v/>
      </c>
    </row>
    <row r="26" spans="1:7" x14ac:dyDescent="0.4">
      <c r="A26" s="164" t="s">
        <v>149</v>
      </c>
      <c r="B26" s="165"/>
      <c r="C26" s="165"/>
      <c r="D26" s="165"/>
      <c r="E26" s="165"/>
      <c r="F26" s="165"/>
      <c r="G26" s="166"/>
    </row>
    <row r="27" spans="1:7" x14ac:dyDescent="0.4">
      <c r="A27" s="7" t="s">
        <v>33</v>
      </c>
      <c r="B27" s="7" t="s">
        <v>1</v>
      </c>
      <c r="C27" s="67"/>
      <c r="D27" s="67"/>
      <c r="E27" s="67"/>
      <c r="F27" s="67"/>
      <c r="G27" s="67"/>
    </row>
    <row r="28" spans="1:7" x14ac:dyDescent="0.4">
      <c r="A28" s="7" t="s">
        <v>32</v>
      </c>
      <c r="B28" s="7" t="s">
        <v>1</v>
      </c>
      <c r="C28" s="67"/>
      <c r="D28" s="67"/>
      <c r="E28" s="67"/>
      <c r="F28" s="67"/>
      <c r="G28" s="67"/>
    </row>
    <row r="29" spans="1:7" x14ac:dyDescent="0.4">
      <c r="A29" s="7" t="s">
        <v>126</v>
      </c>
      <c r="B29" s="7" t="s">
        <v>1</v>
      </c>
      <c r="C29" s="67"/>
      <c r="D29" s="67"/>
      <c r="E29" s="67"/>
      <c r="F29" s="67"/>
      <c r="G29" s="67"/>
    </row>
    <row r="30" spans="1:7" x14ac:dyDescent="0.4">
      <c r="A30" s="7" t="s">
        <v>127</v>
      </c>
      <c r="B30" s="7" t="s">
        <v>1</v>
      </c>
      <c r="C30" s="67"/>
      <c r="D30" s="67"/>
      <c r="E30" s="67"/>
      <c r="F30" s="67"/>
      <c r="G30" s="67"/>
    </row>
    <row r="31" spans="1:7" x14ac:dyDescent="0.4">
      <c r="A31" s="7" t="s">
        <v>128</v>
      </c>
      <c r="B31" s="7" t="s">
        <v>1</v>
      </c>
      <c r="C31" s="67"/>
      <c r="D31" s="67"/>
      <c r="E31" s="67"/>
      <c r="F31" s="67"/>
      <c r="G31" s="67"/>
    </row>
    <row r="32" spans="1:7" x14ac:dyDescent="0.4">
      <c r="A32" s="8" t="s">
        <v>2</v>
      </c>
      <c r="B32" s="8" t="s">
        <v>1</v>
      </c>
      <c r="C32" s="8" t="str">
        <f>IF(C27&lt;&gt;"",SUM(C27:C31),"")</f>
        <v/>
      </c>
      <c r="D32" s="8" t="str">
        <f t="shared" ref="D32" si="8">IF(D27&lt;&gt;"",SUM(D27:D31),"")</f>
        <v/>
      </c>
      <c r="E32" s="8" t="str">
        <f t="shared" ref="E32" si="9">IF(E27&lt;&gt;"",SUM(E27:E31),"")</f>
        <v/>
      </c>
      <c r="F32" s="8" t="str">
        <f t="shared" ref="F32" si="10">IF(F27&lt;&gt;"",SUM(F27:F31),"")</f>
        <v/>
      </c>
      <c r="G32" s="8" t="str">
        <f t="shared" ref="G32" si="11">IF(G27&lt;&gt;"",SUM(G27:G31),"")</f>
        <v/>
      </c>
    </row>
    <row r="33" spans="1:13" x14ac:dyDescent="0.4">
      <c r="A33" s="28" t="s">
        <v>12</v>
      </c>
      <c r="B33" s="28" t="s">
        <v>1</v>
      </c>
      <c r="C33" s="28">
        <f>SUM(C11,C18,C25,C32)</f>
        <v>23</v>
      </c>
      <c r="D33" s="49">
        <f t="shared" ref="D33:G33" si="12">SUM(D11,D18,D25,D32)</f>
        <v>30</v>
      </c>
      <c r="E33" s="49">
        <f t="shared" si="12"/>
        <v>30</v>
      </c>
      <c r="F33" s="49">
        <f t="shared" si="12"/>
        <v>30</v>
      </c>
      <c r="G33" s="49">
        <f t="shared" si="12"/>
        <v>30</v>
      </c>
    </row>
    <row r="34" spans="1:13" x14ac:dyDescent="0.4">
      <c r="A34" s="8" t="s">
        <v>34</v>
      </c>
      <c r="B34" s="8" t="s">
        <v>1</v>
      </c>
      <c r="C34" s="11">
        <f>SUM(INDEX(C27:C31,COUNT(C27:C31)))+SUM(INDEX(C13:C17,COUNT(C13:C17)))+SUM(INDEX(C20:C24,COUNT(C20:C24)))+SUM(INDEX(C6:C10,COUNT(C6:C10)))</f>
        <v>8</v>
      </c>
      <c r="D34" s="11">
        <f t="shared" ref="D34:G34" si="13">SUM(INDEX(D27:D31,COUNT(D27:D31)))+SUM(INDEX(D13:D17,COUNT(D13:D17)))+SUM(INDEX(D20:D24,COUNT(D20:D24)))+SUM(INDEX(D6:D10,COUNT(D6:D10)))</f>
        <v>15</v>
      </c>
      <c r="E34" s="11">
        <f t="shared" si="13"/>
        <v>15</v>
      </c>
      <c r="F34" s="11">
        <f t="shared" si="13"/>
        <v>15</v>
      </c>
      <c r="G34" s="11">
        <f t="shared" si="13"/>
        <v>15</v>
      </c>
    </row>
    <row r="35" spans="1:13" x14ac:dyDescent="0.4">
      <c r="G35" s="31"/>
      <c r="H35" s="12"/>
    </row>
    <row r="36" spans="1:13" x14ac:dyDescent="0.4">
      <c r="A36" s="44" t="s">
        <v>38</v>
      </c>
      <c r="B36" s="161" t="s">
        <v>155</v>
      </c>
      <c r="C36" s="161"/>
      <c r="D36" s="161"/>
      <c r="E36" s="161"/>
      <c r="F36" s="161"/>
      <c r="G36" s="161"/>
      <c r="H36" s="12"/>
    </row>
    <row r="37" spans="1:13" x14ac:dyDescent="0.4">
      <c r="A37" s="32"/>
      <c r="B37" s="69"/>
      <c r="C37" s="69"/>
      <c r="D37" s="69"/>
      <c r="E37" s="69"/>
      <c r="F37" s="69"/>
      <c r="G37" s="69"/>
      <c r="H37" s="12"/>
    </row>
    <row r="38" spans="1:13" x14ac:dyDescent="0.4">
      <c r="A38" s="32"/>
      <c r="B38" s="69"/>
      <c r="C38" s="69"/>
      <c r="D38" s="69"/>
      <c r="E38" s="69"/>
      <c r="F38" s="69"/>
      <c r="G38" s="69"/>
      <c r="H38" s="12"/>
    </row>
    <row r="39" spans="1:13" x14ac:dyDescent="0.4">
      <c r="G39" s="31"/>
      <c r="H39" s="12"/>
    </row>
    <row r="40" spans="1:13" x14ac:dyDescent="0.4">
      <c r="A40" s="162" t="s">
        <v>28</v>
      </c>
      <c r="B40" s="162"/>
      <c r="C40" s="162"/>
      <c r="D40" s="162"/>
      <c r="E40" s="162"/>
      <c r="F40" s="57" t="s">
        <v>25</v>
      </c>
      <c r="G40" s="57" t="s">
        <v>26</v>
      </c>
      <c r="H40" s="12"/>
    </row>
    <row r="41" spans="1:13" x14ac:dyDescent="0.4">
      <c r="A41" s="163" t="s">
        <v>58</v>
      </c>
      <c r="B41" s="152"/>
      <c r="C41" s="152"/>
      <c r="D41" s="152"/>
      <c r="E41" s="153"/>
      <c r="F41" s="55"/>
      <c r="G41" s="56"/>
      <c r="H41" s="12"/>
    </row>
    <row r="42" spans="1:13" x14ac:dyDescent="0.4">
      <c r="A42" s="58"/>
      <c r="B42" s="47" t="str">
        <f>IF(A5&lt;&gt;"",A5,"")</f>
        <v>ชื่อแผนการศึกษา.........</v>
      </c>
      <c r="C42" s="47"/>
      <c r="D42" s="47"/>
      <c r="E42" s="48"/>
      <c r="F42" s="86">
        <f>IF(G11&lt;&gt;"",SUM(I42),"")</f>
        <v>0</v>
      </c>
      <c r="G42" s="59">
        <f>IF(F42&lt;&gt;"",F42*2,"")</f>
        <v>0</v>
      </c>
      <c r="H42" s="12"/>
      <c r="I42" s="65"/>
      <c r="J42" s="4" t="s">
        <v>134</v>
      </c>
    </row>
    <row r="43" spans="1:13" x14ac:dyDescent="0.4">
      <c r="A43" s="58"/>
      <c r="B43" s="84" t="str">
        <f>IF(A12&lt;&gt;"",A12,"")</f>
        <v>ชื่อแผนการศึกษา.........</v>
      </c>
      <c r="C43" s="47"/>
      <c r="D43" s="47"/>
      <c r="E43" s="48"/>
      <c r="F43" s="86" t="str">
        <f>IF(G18&lt;&gt;"",SUM(I43),"")</f>
        <v/>
      </c>
      <c r="G43" s="59" t="str">
        <f t="shared" ref="G43:G44" si="14">IF(F43&lt;&gt;"",F43*2,"")</f>
        <v/>
      </c>
      <c r="H43" s="12"/>
      <c r="I43" s="65"/>
      <c r="J43" s="4" t="s">
        <v>134</v>
      </c>
    </row>
    <row r="44" spans="1:13" x14ac:dyDescent="0.4">
      <c r="A44" s="58"/>
      <c r="B44" s="84" t="str">
        <f>IF(A19&lt;&gt;"",A19,"")</f>
        <v>ชื่อแผนการศึกษา.........</v>
      </c>
      <c r="C44" s="47"/>
      <c r="D44" s="47"/>
      <c r="E44" s="48"/>
      <c r="F44" s="86" t="str">
        <f>IF(G25&lt;&gt;"",SUM(I44),"")</f>
        <v/>
      </c>
      <c r="G44" s="59" t="str">
        <f t="shared" si="14"/>
        <v/>
      </c>
      <c r="H44" s="12"/>
      <c r="I44" s="65"/>
      <c r="J44" s="4" t="s">
        <v>134</v>
      </c>
    </row>
    <row r="45" spans="1:13" x14ac:dyDescent="0.4">
      <c r="A45" s="58"/>
      <c r="B45" s="84" t="str">
        <f>IF(A26&lt;&gt;"",A26,"")</f>
        <v>ชื่อแผนการศึกษา.........</v>
      </c>
      <c r="C45" s="47"/>
      <c r="D45" s="47"/>
      <c r="E45" s="48"/>
      <c r="F45" s="86" t="str">
        <f>IF(G32&lt;&gt;"",SUM(I45),"")</f>
        <v/>
      </c>
      <c r="G45" s="59" t="str">
        <f t="shared" ref="G45" si="15">IF(F45&lt;&gt;"",F45*2,"")</f>
        <v/>
      </c>
      <c r="H45" s="12"/>
      <c r="I45" s="65"/>
      <c r="J45" s="4" t="s">
        <v>134</v>
      </c>
    </row>
    <row r="46" spans="1:13" x14ac:dyDescent="0.4">
      <c r="A46" s="150" t="s">
        <v>135</v>
      </c>
      <c r="B46" s="151"/>
      <c r="C46" s="151"/>
      <c r="D46" s="151"/>
      <c r="E46" s="151"/>
      <c r="F46" s="152"/>
      <c r="G46" s="153"/>
      <c r="H46" s="12"/>
      <c r="L46" s="4"/>
      <c r="M46" s="4"/>
    </row>
    <row r="47" spans="1:13" x14ac:dyDescent="0.4">
      <c r="A47" s="46" t="str">
        <f>A5</f>
        <v>ชื่อแผนการศึกษา.........</v>
      </c>
      <c r="B47" s="61"/>
      <c r="C47" s="47" t="s">
        <v>129</v>
      </c>
      <c r="D47" s="78"/>
      <c r="E47" s="48" t="s">
        <v>22</v>
      </c>
      <c r="F47" s="59" t="str">
        <f>IF(D47&lt;&gt;"",(D47/COUNT(G6:G10)/2)*I47,"")</f>
        <v/>
      </c>
      <c r="G47" s="59" t="str">
        <f>IF(F47&lt;&gt;"",F47*2,"")</f>
        <v/>
      </c>
      <c r="H47" s="12"/>
      <c r="I47" s="65"/>
      <c r="J47" s="4" t="s">
        <v>130</v>
      </c>
      <c r="L47" s="4"/>
      <c r="M47" s="4"/>
    </row>
    <row r="48" spans="1:13" x14ac:dyDescent="0.4">
      <c r="A48" s="75" t="str">
        <f>A12</f>
        <v>ชื่อแผนการศึกษา.........</v>
      </c>
      <c r="B48" s="76"/>
      <c r="C48" s="60" t="s">
        <v>129</v>
      </c>
      <c r="D48" s="74"/>
      <c r="E48" s="77" t="s">
        <v>22</v>
      </c>
      <c r="F48" s="59" t="str">
        <f>IF(D48&lt;&gt;"",(D48/COUNT(G13:G17)/2)*I48,"")</f>
        <v/>
      </c>
      <c r="G48" s="59" t="str">
        <f>IF(F48&lt;&gt;"",F48*2,"")</f>
        <v/>
      </c>
      <c r="H48" s="12"/>
      <c r="I48" s="65"/>
      <c r="J48" s="4" t="s">
        <v>130</v>
      </c>
      <c r="L48" s="4"/>
      <c r="M48" s="4"/>
    </row>
    <row r="49" spans="1:13" x14ac:dyDescent="0.4">
      <c r="A49" s="46" t="str">
        <f>A19</f>
        <v>ชื่อแผนการศึกษา.........</v>
      </c>
      <c r="B49" s="61"/>
      <c r="C49" s="47" t="s">
        <v>129</v>
      </c>
      <c r="D49" s="71"/>
      <c r="E49" s="48" t="s">
        <v>22</v>
      </c>
      <c r="F49" s="59" t="str">
        <f>IF(D49&lt;&gt;"",(D49/COUNT(G20:G24)/2)*I49,"")</f>
        <v/>
      </c>
      <c r="G49" s="59" t="str">
        <f t="shared" ref="G49" si="16">IF(F49&lt;&gt;"",F49*2,"")</f>
        <v/>
      </c>
      <c r="H49" s="12"/>
      <c r="I49" s="65"/>
      <c r="J49" s="4" t="s">
        <v>130</v>
      </c>
      <c r="L49" s="4"/>
      <c r="M49" s="4"/>
    </row>
    <row r="50" spans="1:13" x14ac:dyDescent="0.4">
      <c r="A50" s="46" t="str">
        <f>A26</f>
        <v>ชื่อแผนการศึกษา.........</v>
      </c>
      <c r="B50" s="61"/>
      <c r="C50" s="47" t="s">
        <v>129</v>
      </c>
      <c r="D50" s="71"/>
      <c r="E50" s="48" t="s">
        <v>22</v>
      </c>
      <c r="F50" s="59" t="str">
        <f>IF(D50&lt;&gt;"",(D50/COUNT(G27:G31)/2)*I50,"")</f>
        <v/>
      </c>
      <c r="G50" s="59" t="str">
        <f>IF(F50&lt;&gt;"",F50*2,"")</f>
        <v/>
      </c>
      <c r="H50" s="12"/>
      <c r="I50" s="65"/>
      <c r="J50" s="4" t="s">
        <v>130</v>
      </c>
      <c r="L50" s="4"/>
      <c r="M50" s="4"/>
    </row>
    <row r="51" spans="1:13" x14ac:dyDescent="0.4">
      <c r="A51" s="150" t="s">
        <v>136</v>
      </c>
      <c r="B51" s="154"/>
      <c r="C51" s="154"/>
      <c r="D51" s="154"/>
      <c r="E51" s="154"/>
      <c r="F51" s="152"/>
      <c r="G51" s="153"/>
      <c r="H51" s="12"/>
      <c r="L51" s="4"/>
      <c r="M51" s="4"/>
    </row>
    <row r="52" spans="1:13" x14ac:dyDescent="0.4">
      <c r="A52" s="46" t="str">
        <f>A5</f>
        <v>ชื่อแผนการศึกษา.........</v>
      </c>
      <c r="B52" s="63"/>
      <c r="C52" s="63" t="s">
        <v>129</v>
      </c>
      <c r="D52" s="72"/>
      <c r="E52" s="64" t="s">
        <v>22</v>
      </c>
      <c r="F52" s="59" t="str">
        <f>IF(D52&lt;&gt;"",(D52/COUNT(G6:G10)/2)*I52,"")</f>
        <v/>
      </c>
      <c r="G52" s="59" t="str">
        <f>IF(F52&lt;&gt;"",F52*2,"")</f>
        <v/>
      </c>
      <c r="H52" s="12"/>
      <c r="I52" s="70"/>
      <c r="J52" s="4" t="s">
        <v>130</v>
      </c>
      <c r="L52" s="4"/>
      <c r="M52" s="4"/>
    </row>
    <row r="53" spans="1:13" x14ac:dyDescent="0.4">
      <c r="A53" s="46" t="str">
        <f>A12</f>
        <v>ชื่อแผนการศึกษา.........</v>
      </c>
      <c r="B53" s="63"/>
      <c r="C53" s="63" t="s">
        <v>129</v>
      </c>
      <c r="D53" s="72"/>
      <c r="E53" s="64" t="s">
        <v>22</v>
      </c>
      <c r="F53" s="59" t="str">
        <f>IF(D53&lt;&gt;"",(D53/COUNT(G13:G17)/2)*I53,"")</f>
        <v/>
      </c>
      <c r="G53" s="59" t="str">
        <f t="shared" ref="G53:G55" si="17">IF(F53&lt;&gt;"",F53*2,"")</f>
        <v/>
      </c>
      <c r="H53" s="12"/>
      <c r="I53" s="70"/>
      <c r="J53" s="4" t="s">
        <v>130</v>
      </c>
      <c r="L53" s="4"/>
      <c r="M53" s="4"/>
    </row>
    <row r="54" spans="1:13" x14ac:dyDescent="0.4">
      <c r="A54" s="46" t="str">
        <f>A19</f>
        <v>ชื่อแผนการศึกษา.........</v>
      </c>
      <c r="B54" s="63"/>
      <c r="C54" s="63" t="s">
        <v>129</v>
      </c>
      <c r="D54" s="72"/>
      <c r="E54" s="64" t="s">
        <v>22</v>
      </c>
      <c r="F54" s="59" t="str">
        <f>IF(D54&lt;&gt;"",(D54/COUNT(G20:G24)/2)*I54,"")</f>
        <v/>
      </c>
      <c r="G54" s="59" t="str">
        <f>IF(F54&lt;&gt;"",F54*2,"")</f>
        <v/>
      </c>
      <c r="H54" s="12"/>
      <c r="I54" s="70"/>
      <c r="J54" s="4" t="s">
        <v>130</v>
      </c>
      <c r="L54" s="4"/>
      <c r="M54" s="4"/>
    </row>
    <row r="55" spans="1:13" x14ac:dyDescent="0.4">
      <c r="A55" s="46" t="str">
        <f>A26</f>
        <v>ชื่อแผนการศึกษา.........</v>
      </c>
      <c r="B55" s="62"/>
      <c r="C55" s="62" t="s">
        <v>129</v>
      </c>
      <c r="D55" s="73"/>
      <c r="E55" s="88" t="s">
        <v>22</v>
      </c>
      <c r="F55" s="59" t="str">
        <f>IF(D55&lt;&gt;"",(D55/COUNT(G27:G31)/2)*I55,"")</f>
        <v/>
      </c>
      <c r="G55" s="59" t="str">
        <f t="shared" si="17"/>
        <v/>
      </c>
      <c r="H55" s="12"/>
      <c r="I55" s="70"/>
      <c r="J55" s="4" t="s">
        <v>130</v>
      </c>
      <c r="L55" s="4"/>
      <c r="M55" s="4"/>
    </row>
    <row r="56" spans="1:13" x14ac:dyDescent="0.4">
      <c r="A56" s="160" t="s">
        <v>27</v>
      </c>
      <c r="B56" s="160"/>
      <c r="C56" s="160"/>
      <c r="D56" s="89" t="str">
        <f>IF(A5&lt;&gt;"",A5,"")</f>
        <v>ชื่อแผนการศึกษา.........</v>
      </c>
      <c r="E56" s="90"/>
      <c r="F56" s="155">
        <f>IF(G42&lt;&gt;"",SUM(G42,G47,G52)*COUNT(G6:G10),"")</f>
        <v>0</v>
      </c>
      <c r="G56" s="155"/>
      <c r="H56" s="12"/>
      <c r="L56" s="4"/>
      <c r="M56" s="4"/>
    </row>
    <row r="57" spans="1:13" x14ac:dyDescent="0.4">
      <c r="A57" s="160"/>
      <c r="B57" s="160"/>
      <c r="C57" s="160"/>
      <c r="D57" s="89" t="str">
        <f>IF(A12&lt;&gt;"",A12,"")</f>
        <v>ชื่อแผนการศึกษา.........</v>
      </c>
      <c r="E57" s="90"/>
      <c r="F57" s="155" t="str">
        <f>IF(G43&lt;&gt;"",SUM(G43,G48,G53)*COUNT(G13:G17),"")</f>
        <v/>
      </c>
      <c r="G57" s="155"/>
      <c r="H57" s="12"/>
    </row>
    <row r="58" spans="1:13" x14ac:dyDescent="0.4">
      <c r="A58" s="160"/>
      <c r="B58" s="160"/>
      <c r="C58" s="160"/>
      <c r="D58" s="89" t="str">
        <f>IF(A19&lt;&gt;"",A19,"")</f>
        <v>ชื่อแผนการศึกษา.........</v>
      </c>
      <c r="E58" s="90"/>
      <c r="F58" s="155" t="str">
        <f>IF(G44&lt;&gt;"",SUM(G44,G49,G54)*COUNT(G20:G24),"")</f>
        <v/>
      </c>
      <c r="G58" s="155"/>
      <c r="H58" s="12"/>
    </row>
    <row r="59" spans="1:13" x14ac:dyDescent="0.4">
      <c r="A59" s="160"/>
      <c r="B59" s="160"/>
      <c r="C59" s="160"/>
      <c r="D59" s="89" t="str">
        <f>IF(A26&lt;&gt;"",A26,"")</f>
        <v>ชื่อแผนการศึกษา.........</v>
      </c>
      <c r="E59" s="90"/>
      <c r="F59" s="155" t="str">
        <f>IF(G45&lt;&gt;"",SUM(G45,G50,G55,)*COUNT(G27:G31),"")</f>
        <v/>
      </c>
      <c r="G59" s="155"/>
      <c r="H59" s="12"/>
    </row>
    <row r="60" spans="1:13" x14ac:dyDescent="0.4">
      <c r="D60" s="66"/>
      <c r="E60" s="66"/>
      <c r="G60" s="31"/>
      <c r="H60" s="12"/>
    </row>
    <row r="61" spans="1:13" x14ac:dyDescent="0.4">
      <c r="A61" s="148" t="s">
        <v>157</v>
      </c>
      <c r="D61" s="66"/>
      <c r="E61" s="66"/>
      <c r="G61" s="31"/>
      <c r="H61" s="12"/>
    </row>
    <row r="62" spans="1:13" x14ac:dyDescent="0.4">
      <c r="D62" s="66"/>
      <c r="E62" s="66"/>
      <c r="G62" s="31"/>
      <c r="H62" s="12"/>
    </row>
    <row r="63" spans="1:13" x14ac:dyDescent="0.4">
      <c r="A63" s="19" t="s">
        <v>19</v>
      </c>
      <c r="B63" s="20">
        <f>IF(G42&lt;&gt;"",SUM(G42,G47,G52),"")</f>
        <v>0</v>
      </c>
      <c r="C63" s="2" t="s">
        <v>18</v>
      </c>
      <c r="D63" s="85" t="str">
        <f>IF(A5&lt;&gt;"",A5,"")</f>
        <v>ชื่อแผนการศึกษา.........</v>
      </c>
      <c r="G63" s="45"/>
      <c r="H63" s="12"/>
    </row>
    <row r="64" spans="1:13" x14ac:dyDescent="0.4">
      <c r="A64" s="2"/>
      <c r="B64" s="20" t="str">
        <f>IF(G43&lt;&gt;"",SUM(G43,G48,G53),"")</f>
        <v/>
      </c>
      <c r="C64" s="2" t="s">
        <v>18</v>
      </c>
      <c r="D64" s="85" t="str">
        <f>IF(A12&lt;&gt;"",A12,"")</f>
        <v>ชื่อแผนการศึกษา.........</v>
      </c>
      <c r="G64" s="45"/>
      <c r="H64" s="12"/>
    </row>
    <row r="65" spans="1:8" x14ac:dyDescent="0.4">
      <c r="A65" s="2"/>
      <c r="B65" s="20" t="str">
        <f>IF(G44&lt;&gt;"",SUM(G44,G49,G54),"")</f>
        <v/>
      </c>
      <c r="C65" s="2" t="s">
        <v>18</v>
      </c>
      <c r="D65" s="85" t="str">
        <f>IF(A19&lt;&gt;"",A19,"")</f>
        <v>ชื่อแผนการศึกษา.........</v>
      </c>
      <c r="G65" s="45"/>
      <c r="H65" s="12"/>
    </row>
    <row r="66" spans="1:8" x14ac:dyDescent="0.4">
      <c r="A66" s="2"/>
      <c r="B66" s="20" t="str">
        <f>IF(G45&lt;&gt;"",SUM(G45,G50,G55),"")</f>
        <v/>
      </c>
      <c r="C66" s="2" t="s">
        <v>18</v>
      </c>
      <c r="D66" s="85" t="str">
        <f>IF(A26&lt;&gt;"",A26,"")</f>
        <v>ชื่อแผนการศึกษา.........</v>
      </c>
      <c r="G66" s="45"/>
      <c r="H66" s="12"/>
    </row>
    <row r="67" spans="1:8" x14ac:dyDescent="0.4">
      <c r="A67" s="2"/>
      <c r="B67" s="14"/>
      <c r="C67" s="2"/>
      <c r="D67" s="2"/>
      <c r="E67" s="14"/>
      <c r="F67" s="2"/>
      <c r="G67" s="15"/>
      <c r="H67" s="12"/>
    </row>
    <row r="68" spans="1:8" x14ac:dyDescent="0.4">
      <c r="A68" s="19" t="s">
        <v>132</v>
      </c>
      <c r="B68" s="79">
        <v>85000</v>
      </c>
      <c r="C68" s="2" t="s">
        <v>48</v>
      </c>
      <c r="D68" s="2" t="s">
        <v>131</v>
      </c>
      <c r="E68" s="2"/>
      <c r="F68" s="2"/>
      <c r="G68" s="15"/>
      <c r="H68" s="12"/>
    </row>
    <row r="69" spans="1:8" x14ac:dyDescent="0.4">
      <c r="A69" s="19" t="s">
        <v>133</v>
      </c>
      <c r="B69" s="14"/>
      <c r="C69" s="2"/>
      <c r="D69" s="2" t="s">
        <v>137</v>
      </c>
      <c r="E69" s="2"/>
      <c r="F69" s="2"/>
      <c r="G69" s="15"/>
      <c r="H69" s="12"/>
    </row>
    <row r="70" spans="1:8" x14ac:dyDescent="0.4">
      <c r="A70" s="2"/>
      <c r="B70" s="14"/>
      <c r="C70" s="2"/>
      <c r="D70" s="2"/>
      <c r="E70" s="2"/>
      <c r="F70" s="2"/>
      <c r="G70" s="15"/>
      <c r="H70" s="12"/>
    </row>
    <row r="71" spans="1:8" x14ac:dyDescent="0.4">
      <c r="A71" s="19" t="s">
        <v>49</v>
      </c>
      <c r="B71" s="14">
        <f>IF(B63&lt;&gt;"",SUM(B63,B68),"")</f>
        <v>85000</v>
      </c>
      <c r="C71" s="2" t="s">
        <v>18</v>
      </c>
      <c r="D71" s="2" t="str">
        <f>IF(A5&lt;&gt;"",A5,"")</f>
        <v>ชื่อแผนการศึกษา.........</v>
      </c>
      <c r="E71" s="4"/>
      <c r="F71" s="4"/>
      <c r="G71" s="45"/>
      <c r="H71" s="12"/>
    </row>
    <row r="72" spans="1:8" x14ac:dyDescent="0.4">
      <c r="A72" s="2"/>
      <c r="B72" s="14" t="str">
        <f>IF(B64&lt;&gt;"",SUM(B64+B68),"")</f>
        <v/>
      </c>
      <c r="C72" s="2" t="s">
        <v>18</v>
      </c>
      <c r="D72" s="2" t="str">
        <f>IF(A12&lt;&gt;"",A12,"")</f>
        <v>ชื่อแผนการศึกษา.........</v>
      </c>
      <c r="E72" s="4"/>
      <c r="F72" s="4"/>
      <c r="G72" s="45"/>
      <c r="H72" s="12"/>
    </row>
    <row r="73" spans="1:8" x14ac:dyDescent="0.4">
      <c r="A73" s="2"/>
      <c r="B73" s="14" t="str">
        <f>IF(B65&lt;&gt;"",SUM(B65+B68),"")</f>
        <v/>
      </c>
      <c r="C73" s="2" t="s">
        <v>18</v>
      </c>
      <c r="D73" s="2" t="str">
        <f>IF(A19&lt;&gt;"",A19,"")</f>
        <v>ชื่อแผนการศึกษา.........</v>
      </c>
      <c r="E73" s="4"/>
      <c r="F73" s="4"/>
      <c r="G73" s="45"/>
      <c r="H73" s="12"/>
    </row>
    <row r="74" spans="1:8" x14ac:dyDescent="0.4">
      <c r="B74" s="14" t="str">
        <f>IF(B66&lt;&gt;"",SUM(B66,B68),"")</f>
        <v/>
      </c>
      <c r="C74" s="2" t="s">
        <v>18</v>
      </c>
      <c r="D74" s="2" t="str">
        <f>IF(A26&lt;&gt;"",A26,"")</f>
        <v>ชื่อแผนการศึกษา.........</v>
      </c>
      <c r="E74" s="33"/>
      <c r="G74" s="34"/>
      <c r="H74" s="12"/>
    </row>
    <row r="75" spans="1:8" x14ac:dyDescent="0.4">
      <c r="B75" s="33"/>
      <c r="H75" s="12"/>
    </row>
    <row r="76" spans="1:8" x14ac:dyDescent="0.4">
      <c r="G76" s="31"/>
      <c r="H76" s="12"/>
    </row>
    <row r="77" spans="1:8" x14ac:dyDescent="0.4">
      <c r="A77" s="28" t="s">
        <v>20</v>
      </c>
      <c r="B77" s="28" t="s">
        <v>0</v>
      </c>
      <c r="C77" s="83" t="str">
        <f>C4</f>
        <v>25....</v>
      </c>
      <c r="D77" s="83" t="str">
        <f t="shared" ref="D77:G77" si="18">D4</f>
        <v>25....</v>
      </c>
      <c r="E77" s="83" t="str">
        <f t="shared" si="18"/>
        <v>25....</v>
      </c>
      <c r="F77" s="83" t="str">
        <f t="shared" si="18"/>
        <v>25....</v>
      </c>
      <c r="G77" s="83" t="str">
        <f t="shared" si="18"/>
        <v>25....</v>
      </c>
      <c r="H77" s="12"/>
    </row>
    <row r="78" spans="1:8" x14ac:dyDescent="0.4">
      <c r="A78" s="159" t="str">
        <f>A5</f>
        <v>ชื่อแผนการศึกษา.........</v>
      </c>
      <c r="B78" s="159"/>
      <c r="C78" s="159"/>
      <c r="D78" s="159"/>
      <c r="E78" s="159"/>
      <c r="F78" s="159"/>
      <c r="G78" s="159"/>
      <c r="H78" s="12"/>
    </row>
    <row r="79" spans="1:8" x14ac:dyDescent="0.4">
      <c r="A79" s="21" t="s">
        <v>59</v>
      </c>
      <c r="B79" s="8" t="s">
        <v>21</v>
      </c>
      <c r="C79" s="22">
        <f>IF(C11&lt;&gt;"",C11*$G$42,"")</f>
        <v>0</v>
      </c>
      <c r="D79" s="22">
        <f>IF(D11&lt;&gt;"",D11*$G$42,"")</f>
        <v>0</v>
      </c>
      <c r="E79" s="22">
        <f>IF(E11&lt;&gt;"",E11*$G$42,"")</f>
        <v>0</v>
      </c>
      <c r="F79" s="22">
        <f>IF(F11&lt;&gt;"",F11*$G$42,"")</f>
        <v>0</v>
      </c>
      <c r="G79" s="22">
        <f>IF(G11&lt;&gt;"",G11*$G$42,"")</f>
        <v>0</v>
      </c>
      <c r="H79" s="12"/>
    </row>
    <row r="80" spans="1:8" x14ac:dyDescent="0.4">
      <c r="A80" s="23" t="s">
        <v>60</v>
      </c>
      <c r="B80" s="8" t="s">
        <v>21</v>
      </c>
      <c r="C80" s="22">
        <f>IF(C11&lt;&gt;"",C11*(SUM($G$47,$G$52)),"")</f>
        <v>0</v>
      </c>
      <c r="D80" s="22">
        <f>IF(D11&lt;&gt;"",D11*(SUM($G$47,$G$52)),"")</f>
        <v>0</v>
      </c>
      <c r="E80" s="22">
        <f>IF(E11&lt;&gt;"",E11*(SUM($G$47,$G$52)),"")</f>
        <v>0</v>
      </c>
      <c r="F80" s="22">
        <f>IF(F11&lt;&gt;"",F11*(SUM($G$47,$G$52)),"")</f>
        <v>0</v>
      </c>
      <c r="G80" s="22">
        <f>IF(G11&lt;&gt;"",G11*(SUM($G$47,$G$52)),"")</f>
        <v>0</v>
      </c>
      <c r="H80" s="12"/>
    </row>
    <row r="81" spans="1:8" x14ac:dyDescent="0.4">
      <c r="A81" s="23" t="s">
        <v>23</v>
      </c>
      <c r="B81" s="8" t="s">
        <v>21</v>
      </c>
      <c r="C81" s="81"/>
      <c r="D81" s="81"/>
      <c r="E81" s="81"/>
      <c r="F81" s="81"/>
      <c r="G81" s="81"/>
      <c r="H81" s="12"/>
    </row>
    <row r="82" spans="1:8" x14ac:dyDescent="0.4">
      <c r="A82" s="23" t="s">
        <v>132</v>
      </c>
      <c r="B82" s="8" t="s">
        <v>21</v>
      </c>
      <c r="C82" s="22">
        <f>IF(C11&lt;&gt;"",C11*$B$68,"")</f>
        <v>1955000</v>
      </c>
      <c r="D82" s="22">
        <f t="shared" ref="D82:F82" si="19">IF(D11&lt;&gt;"",D11*$B$68,"")</f>
        <v>2550000</v>
      </c>
      <c r="E82" s="22">
        <f t="shared" si="19"/>
        <v>2550000</v>
      </c>
      <c r="F82" s="22">
        <f t="shared" si="19"/>
        <v>2550000</v>
      </c>
      <c r="G82" s="22">
        <f>IF(G11&lt;&gt;"",G11*$B$68,"")</f>
        <v>2550000</v>
      </c>
      <c r="H82" s="12"/>
    </row>
    <row r="83" spans="1:8" x14ac:dyDescent="0.4">
      <c r="A83" s="52" t="s">
        <v>2</v>
      </c>
      <c r="B83" s="8" t="s">
        <v>21</v>
      </c>
      <c r="C83" s="22">
        <f>SUM(C79:C82)</f>
        <v>1955000</v>
      </c>
      <c r="D83" s="22">
        <f>SUM(D79:D82)</f>
        <v>2550000</v>
      </c>
      <c r="E83" s="22">
        <f>SUM(E79:E82)</f>
        <v>2550000</v>
      </c>
      <c r="F83" s="22">
        <f>SUM(F79:F82)</f>
        <v>2550000</v>
      </c>
      <c r="G83" s="22">
        <f>SUM(G79:G82)</f>
        <v>2550000</v>
      </c>
      <c r="H83" s="12"/>
    </row>
    <row r="84" spans="1:8" x14ac:dyDescent="0.4">
      <c r="A84" s="159" t="str">
        <f>A12</f>
        <v>ชื่อแผนการศึกษา.........</v>
      </c>
      <c r="B84" s="159"/>
      <c r="C84" s="159"/>
      <c r="D84" s="159"/>
      <c r="E84" s="159"/>
      <c r="F84" s="159"/>
      <c r="G84" s="159"/>
      <c r="H84" s="12"/>
    </row>
    <row r="85" spans="1:8" x14ac:dyDescent="0.4">
      <c r="A85" s="21" t="s">
        <v>59</v>
      </c>
      <c r="B85" s="8" t="s">
        <v>21</v>
      </c>
      <c r="C85" s="22" t="str">
        <f>IF(C18&lt;&gt;"",C18*$G$43,"")</f>
        <v/>
      </c>
      <c r="D85" s="22" t="str">
        <f t="shared" ref="D85:G85" si="20">IF(D18&lt;&gt;"",D18*$G$43,"")</f>
        <v/>
      </c>
      <c r="E85" s="22" t="str">
        <f t="shared" si="20"/>
        <v/>
      </c>
      <c r="F85" s="22" t="str">
        <f t="shared" si="20"/>
        <v/>
      </c>
      <c r="G85" s="22" t="str">
        <f t="shared" si="20"/>
        <v/>
      </c>
      <c r="H85" s="12"/>
    </row>
    <row r="86" spans="1:8" x14ac:dyDescent="0.4">
      <c r="A86" s="23" t="s">
        <v>60</v>
      </c>
      <c r="B86" s="8" t="s">
        <v>21</v>
      </c>
      <c r="C86" s="22" t="str">
        <f>IF(C18&lt;&gt;"",C18*(SUM($G$48,$G$53)),"")</f>
        <v/>
      </c>
      <c r="D86" s="22" t="str">
        <f t="shared" ref="D86:F86" si="21">IF(D18&lt;&gt;"",D18*(SUM($G$48,$G$53)),"")</f>
        <v/>
      </c>
      <c r="E86" s="22" t="str">
        <f t="shared" si="21"/>
        <v/>
      </c>
      <c r="F86" s="22" t="str">
        <f t="shared" si="21"/>
        <v/>
      </c>
      <c r="G86" s="22" t="str">
        <f>IF(G18&lt;&gt;"",G18*(SUM($G$48,$G$53)),"")</f>
        <v/>
      </c>
      <c r="H86" s="12"/>
    </row>
    <row r="87" spans="1:8" x14ac:dyDescent="0.4">
      <c r="A87" s="23" t="s">
        <v>23</v>
      </c>
      <c r="B87" s="8" t="s">
        <v>21</v>
      </c>
      <c r="C87" s="81"/>
      <c r="D87" s="81"/>
      <c r="E87" s="81"/>
      <c r="F87" s="81"/>
      <c r="G87" s="81"/>
      <c r="H87" s="12"/>
    </row>
    <row r="88" spans="1:8" x14ac:dyDescent="0.4">
      <c r="A88" s="23" t="s">
        <v>132</v>
      </c>
      <c r="B88" s="8" t="s">
        <v>21</v>
      </c>
      <c r="C88" s="22" t="str">
        <f>IF(C18&lt;&gt;"",C18*$B$68,"")</f>
        <v/>
      </c>
      <c r="D88" s="22" t="str">
        <f t="shared" ref="D88:G88" si="22">IF(D18&lt;&gt;"",D18*$B$68,"")</f>
        <v/>
      </c>
      <c r="E88" s="22" t="str">
        <f t="shared" si="22"/>
        <v/>
      </c>
      <c r="F88" s="22" t="str">
        <f t="shared" si="22"/>
        <v/>
      </c>
      <c r="G88" s="22" t="str">
        <f t="shared" si="22"/>
        <v/>
      </c>
      <c r="H88" s="12"/>
    </row>
    <row r="89" spans="1:8" x14ac:dyDescent="0.4">
      <c r="A89" s="52" t="s">
        <v>2</v>
      </c>
      <c r="B89" s="8" t="s">
        <v>21</v>
      </c>
      <c r="C89" s="22">
        <f>SUM(C85:C88)</f>
        <v>0</v>
      </c>
      <c r="D89" s="22">
        <f>SUM(D85:D88)</f>
        <v>0</v>
      </c>
      <c r="E89" s="22">
        <f>SUM(E85:E88)</f>
        <v>0</v>
      </c>
      <c r="F89" s="22">
        <f>SUM(F85:F88)</f>
        <v>0</v>
      </c>
      <c r="G89" s="22">
        <f>SUM(G85:G88)</f>
        <v>0</v>
      </c>
      <c r="H89" s="12"/>
    </row>
    <row r="90" spans="1:8" x14ac:dyDescent="0.4">
      <c r="A90" s="159" t="str">
        <f>A19</f>
        <v>ชื่อแผนการศึกษา.........</v>
      </c>
      <c r="B90" s="159"/>
      <c r="C90" s="159"/>
      <c r="D90" s="159"/>
      <c r="E90" s="159"/>
      <c r="F90" s="159"/>
      <c r="G90" s="159"/>
      <c r="H90" s="12"/>
    </row>
    <row r="91" spans="1:8" x14ac:dyDescent="0.4">
      <c r="A91" s="21" t="s">
        <v>59</v>
      </c>
      <c r="B91" s="8" t="s">
        <v>21</v>
      </c>
      <c r="C91" s="22" t="str">
        <f>IF(C25&lt;&gt;"",C25*$G$44,"")</f>
        <v/>
      </c>
      <c r="D91" s="22" t="str">
        <f t="shared" ref="D91:G91" si="23">IF(D25&lt;&gt;"",D25*$G$44,"")</f>
        <v/>
      </c>
      <c r="E91" s="22" t="str">
        <f t="shared" si="23"/>
        <v/>
      </c>
      <c r="F91" s="22" t="str">
        <f t="shared" si="23"/>
        <v/>
      </c>
      <c r="G91" s="22" t="str">
        <f t="shared" si="23"/>
        <v/>
      </c>
      <c r="H91" s="12"/>
    </row>
    <row r="92" spans="1:8" x14ac:dyDescent="0.4">
      <c r="A92" s="23" t="s">
        <v>60</v>
      </c>
      <c r="B92" s="8" t="s">
        <v>21</v>
      </c>
      <c r="C92" s="22" t="str">
        <f>IF(C25&lt;&gt;"",C25*(SUM($G$49,$G$54)),"")</f>
        <v/>
      </c>
      <c r="D92" s="22" t="str">
        <f t="shared" ref="D92:G92" si="24">IF(D25&lt;&gt;"",D25*(SUM($G$49,$G$54)),"")</f>
        <v/>
      </c>
      <c r="E92" s="22" t="str">
        <f t="shared" si="24"/>
        <v/>
      </c>
      <c r="F92" s="22" t="str">
        <f t="shared" si="24"/>
        <v/>
      </c>
      <c r="G92" s="22" t="str">
        <f t="shared" si="24"/>
        <v/>
      </c>
      <c r="H92" s="12"/>
    </row>
    <row r="93" spans="1:8" x14ac:dyDescent="0.4">
      <c r="A93" s="23" t="s">
        <v>23</v>
      </c>
      <c r="B93" s="8" t="s">
        <v>21</v>
      </c>
      <c r="C93" s="81"/>
      <c r="D93" s="81"/>
      <c r="E93" s="81"/>
      <c r="F93" s="81"/>
      <c r="G93" s="81"/>
      <c r="H93" s="12"/>
    </row>
    <row r="94" spans="1:8" x14ac:dyDescent="0.4">
      <c r="A94" s="23" t="s">
        <v>132</v>
      </c>
      <c r="B94" s="8" t="s">
        <v>21</v>
      </c>
      <c r="C94" s="22" t="str">
        <f>IF(C25&lt;&gt;"",C25*$B$68,"")</f>
        <v/>
      </c>
      <c r="D94" s="22" t="str">
        <f t="shared" ref="D94:G94" si="25">IF(D25&lt;&gt;"",D25*$B$68,"")</f>
        <v/>
      </c>
      <c r="E94" s="22" t="str">
        <f t="shared" si="25"/>
        <v/>
      </c>
      <c r="F94" s="22" t="str">
        <f t="shared" si="25"/>
        <v/>
      </c>
      <c r="G94" s="22" t="str">
        <f t="shared" si="25"/>
        <v/>
      </c>
      <c r="H94" s="12"/>
    </row>
    <row r="95" spans="1:8" x14ac:dyDescent="0.4">
      <c r="A95" s="54" t="s">
        <v>2</v>
      </c>
      <c r="B95" s="8" t="s">
        <v>21</v>
      </c>
      <c r="C95" s="24">
        <f>SUM(C91:C94)</f>
        <v>0</v>
      </c>
      <c r="D95" s="24">
        <f>SUM(D91:D94)</f>
        <v>0</v>
      </c>
      <c r="E95" s="24">
        <f>SUM(E91:E94)</f>
        <v>0</v>
      </c>
      <c r="F95" s="24">
        <f>SUM(F91:F94)</f>
        <v>0</v>
      </c>
      <c r="G95" s="24">
        <f>SUM(G91:G94)</f>
        <v>0</v>
      </c>
      <c r="H95" s="12"/>
    </row>
    <row r="96" spans="1:8" x14ac:dyDescent="0.4">
      <c r="A96" s="159" t="str">
        <f>A26</f>
        <v>ชื่อแผนการศึกษา.........</v>
      </c>
      <c r="B96" s="159"/>
      <c r="C96" s="159"/>
      <c r="D96" s="159"/>
      <c r="E96" s="159"/>
      <c r="F96" s="159"/>
      <c r="G96" s="159"/>
      <c r="H96" s="12"/>
    </row>
    <row r="97" spans="1:15" x14ac:dyDescent="0.4">
      <c r="A97" s="21" t="s">
        <v>59</v>
      </c>
      <c r="B97" s="8" t="s">
        <v>21</v>
      </c>
      <c r="C97" s="22" t="str">
        <f>IF(C32&lt;&gt;"",C32*$G$45,"")</f>
        <v/>
      </c>
      <c r="D97" s="22" t="str">
        <f t="shared" ref="D97:F97" si="26">IF(D32&lt;&gt;"",D32*$G$45,"")</f>
        <v/>
      </c>
      <c r="E97" s="22" t="str">
        <f t="shared" si="26"/>
        <v/>
      </c>
      <c r="F97" s="22" t="str">
        <f t="shared" si="26"/>
        <v/>
      </c>
      <c r="G97" s="22" t="str">
        <f>IF(G32&lt;&gt;"",G32*$G$45,"")</f>
        <v/>
      </c>
      <c r="H97" s="12"/>
    </row>
    <row r="98" spans="1:15" x14ac:dyDescent="0.4">
      <c r="A98" s="23" t="s">
        <v>60</v>
      </c>
      <c r="B98" s="8" t="s">
        <v>21</v>
      </c>
      <c r="C98" s="22" t="str">
        <f>IF(C32&lt;&gt;"",C32*(SUM($G$50,$G$55)),"")</f>
        <v/>
      </c>
      <c r="D98" s="22" t="str">
        <f t="shared" ref="D98:G98" si="27">IF(D32&lt;&gt;"",D32*(SUM($G$50,$G$55)),"")</f>
        <v/>
      </c>
      <c r="E98" s="22" t="str">
        <f t="shared" si="27"/>
        <v/>
      </c>
      <c r="F98" s="22" t="str">
        <f t="shared" si="27"/>
        <v/>
      </c>
      <c r="G98" s="22" t="str">
        <f t="shared" si="27"/>
        <v/>
      </c>
      <c r="H98" s="12"/>
    </row>
    <row r="99" spans="1:15" x14ac:dyDescent="0.4">
      <c r="A99" s="23" t="s">
        <v>23</v>
      </c>
      <c r="B99" s="8" t="s">
        <v>21</v>
      </c>
      <c r="C99" s="81"/>
      <c r="D99" s="81"/>
      <c r="E99" s="81"/>
      <c r="F99" s="81"/>
      <c r="G99" s="81"/>
      <c r="H99" s="12"/>
    </row>
    <row r="100" spans="1:15" x14ac:dyDescent="0.4">
      <c r="A100" s="23" t="s">
        <v>132</v>
      </c>
      <c r="B100" s="8" t="s">
        <v>21</v>
      </c>
      <c r="C100" s="22" t="str">
        <f>IF(C32&lt;&gt;"",C32*$B$68,"")</f>
        <v/>
      </c>
      <c r="D100" s="22" t="str">
        <f t="shared" ref="D100:G100" si="28">IF(D32&lt;&gt;"",D32*$B$68,"")</f>
        <v/>
      </c>
      <c r="E100" s="22" t="str">
        <f t="shared" si="28"/>
        <v/>
      </c>
      <c r="F100" s="22" t="str">
        <f t="shared" si="28"/>
        <v/>
      </c>
      <c r="G100" s="22" t="str">
        <f t="shared" si="28"/>
        <v/>
      </c>
      <c r="H100" s="12"/>
    </row>
    <row r="101" spans="1:15" x14ac:dyDescent="0.4">
      <c r="A101" s="54" t="s">
        <v>2</v>
      </c>
      <c r="B101" s="8" t="s">
        <v>21</v>
      </c>
      <c r="C101" s="24">
        <f>SUM(C97:C100)</f>
        <v>0</v>
      </c>
      <c r="D101" s="24">
        <f>SUM(D97:D100)</f>
        <v>0</v>
      </c>
      <c r="E101" s="24">
        <f>SUM(E97:E100)</f>
        <v>0</v>
      </c>
      <c r="F101" s="24">
        <f>SUM(F97:F100)</f>
        <v>0</v>
      </c>
      <c r="G101" s="24">
        <f>SUM(G97:G100)</f>
        <v>0</v>
      </c>
      <c r="H101" s="12"/>
    </row>
    <row r="102" spans="1:15" x14ac:dyDescent="0.4">
      <c r="A102" s="156" t="s">
        <v>37</v>
      </c>
      <c r="B102" s="157"/>
      <c r="C102" s="157"/>
      <c r="D102" s="157"/>
      <c r="E102" s="157"/>
      <c r="F102" s="157"/>
      <c r="G102" s="158"/>
      <c r="H102" s="12"/>
    </row>
    <row r="103" spans="1:15" x14ac:dyDescent="0.4">
      <c r="A103" s="21" t="s">
        <v>59</v>
      </c>
      <c r="B103" s="8" t="s">
        <v>21</v>
      </c>
      <c r="C103" s="22">
        <f>SUM(C79,C85,C91,C97)</f>
        <v>0</v>
      </c>
      <c r="D103" s="22">
        <f t="shared" ref="D103:G103" si="29">SUM(D79,D85,D91,D97)</f>
        <v>0</v>
      </c>
      <c r="E103" s="22">
        <f t="shared" si="29"/>
        <v>0</v>
      </c>
      <c r="F103" s="22">
        <f t="shared" si="29"/>
        <v>0</v>
      </c>
      <c r="G103" s="22">
        <f t="shared" si="29"/>
        <v>0</v>
      </c>
      <c r="H103" s="12"/>
    </row>
    <row r="104" spans="1:15" x14ac:dyDescent="0.4">
      <c r="A104" s="23" t="s">
        <v>60</v>
      </c>
      <c r="B104" s="8" t="s">
        <v>21</v>
      </c>
      <c r="C104" s="22">
        <f>SUM(C80,C86,C92,C98)</f>
        <v>0</v>
      </c>
      <c r="D104" s="22">
        <f t="shared" ref="D104:G104" si="30">SUM(D80,D86,D92,D98)</f>
        <v>0</v>
      </c>
      <c r="E104" s="22">
        <f t="shared" si="30"/>
        <v>0</v>
      </c>
      <c r="F104" s="22">
        <f t="shared" si="30"/>
        <v>0</v>
      </c>
      <c r="G104" s="22">
        <f t="shared" si="30"/>
        <v>0</v>
      </c>
    </row>
    <row r="105" spans="1:15" x14ac:dyDescent="0.4">
      <c r="A105" s="23" t="s">
        <v>23</v>
      </c>
      <c r="B105" s="8" t="s">
        <v>21</v>
      </c>
      <c r="C105" s="22">
        <f>SUM(C81,C87,C93,C99)</f>
        <v>0</v>
      </c>
      <c r="D105" s="22">
        <f t="shared" ref="D105:G105" si="31">SUM(D81,D87,D93,D99)</f>
        <v>0</v>
      </c>
      <c r="E105" s="22">
        <f t="shared" si="31"/>
        <v>0</v>
      </c>
      <c r="F105" s="22">
        <f t="shared" si="31"/>
        <v>0</v>
      </c>
      <c r="G105" s="22">
        <f t="shared" si="31"/>
        <v>0</v>
      </c>
      <c r="I105" s="16"/>
      <c r="J105" s="16"/>
      <c r="K105" s="16"/>
    </row>
    <row r="106" spans="1:15" x14ac:dyDescent="0.4">
      <c r="A106" s="23" t="s">
        <v>132</v>
      </c>
      <c r="B106" s="8" t="s">
        <v>21</v>
      </c>
      <c r="C106" s="22">
        <f>SUM(C82,C88,C94,C100)</f>
        <v>1955000</v>
      </c>
      <c r="D106" s="22">
        <f t="shared" ref="D106:E106" si="32">SUM(D82,D88,D94,D100)</f>
        <v>2550000</v>
      </c>
      <c r="E106" s="22">
        <f t="shared" si="32"/>
        <v>2550000</v>
      </c>
      <c r="F106" s="22">
        <f>SUM(F82,F88,F94,F100)</f>
        <v>2550000</v>
      </c>
      <c r="G106" s="22">
        <f>SUM(G82,G88,G94,G100)</f>
        <v>2550000</v>
      </c>
      <c r="I106" s="16"/>
      <c r="J106" s="16"/>
      <c r="K106" s="16"/>
    </row>
    <row r="107" spans="1:15" x14ac:dyDescent="0.4">
      <c r="A107" s="53" t="s">
        <v>2</v>
      </c>
      <c r="B107" s="8" t="s">
        <v>21</v>
      </c>
      <c r="C107" s="25">
        <f>C83+C95+C89</f>
        <v>1955000</v>
      </c>
      <c r="D107" s="25">
        <f>D83+D95+D89</f>
        <v>2550000</v>
      </c>
      <c r="E107" s="25">
        <f>E83+E95+E89</f>
        <v>2550000</v>
      </c>
      <c r="F107" s="25">
        <f>F83+F95+F89</f>
        <v>2550000</v>
      </c>
      <c r="G107" s="25">
        <f>G83+G95+G89</f>
        <v>2550000</v>
      </c>
      <c r="I107" s="16"/>
      <c r="J107" s="16"/>
      <c r="K107" s="16"/>
    </row>
    <row r="108" spans="1:15" x14ac:dyDescent="0.4">
      <c r="A108" s="35"/>
      <c r="B108" s="35"/>
      <c r="C108" s="36"/>
      <c r="D108" s="36"/>
      <c r="E108" s="36"/>
      <c r="F108" s="36"/>
      <c r="G108" s="36"/>
    </row>
    <row r="109" spans="1:15" x14ac:dyDescent="0.4">
      <c r="A109" s="13" t="s">
        <v>38</v>
      </c>
      <c r="B109" s="147" t="s">
        <v>156</v>
      </c>
      <c r="C109" s="17"/>
      <c r="D109" s="18"/>
      <c r="E109" s="18"/>
      <c r="F109" s="18"/>
      <c r="G109" s="18"/>
      <c r="N109" s="50"/>
      <c r="O109" s="50"/>
    </row>
    <row r="110" spans="1:15" x14ac:dyDescent="0.4">
      <c r="A110" s="1"/>
      <c r="B110" s="82"/>
      <c r="C110" s="82"/>
      <c r="D110" s="82"/>
      <c r="E110" s="82"/>
      <c r="F110" s="82"/>
      <c r="G110" s="82"/>
      <c r="L110" s="4"/>
      <c r="M110" s="4"/>
    </row>
    <row r="111" spans="1:15" x14ac:dyDescent="0.4">
      <c r="A111" s="1"/>
      <c r="B111" s="82"/>
      <c r="C111" s="82"/>
      <c r="D111" s="82"/>
      <c r="E111" s="82"/>
      <c r="F111" s="82"/>
      <c r="G111" s="82"/>
      <c r="L111" s="4"/>
      <c r="M111" s="4"/>
    </row>
    <row r="112" spans="1:15" x14ac:dyDescent="0.4">
      <c r="B112" s="149"/>
      <c r="C112" s="149"/>
      <c r="D112" s="149"/>
      <c r="E112" s="149"/>
      <c r="F112" s="149"/>
      <c r="G112" s="149"/>
      <c r="I112" s="51"/>
      <c r="J112" s="51"/>
      <c r="K112" s="51"/>
      <c r="L112" s="50"/>
    </row>
    <row r="113" spans="1:13" x14ac:dyDescent="0.4">
      <c r="M113" s="80"/>
    </row>
    <row r="114" spans="1:13" x14ac:dyDescent="0.4">
      <c r="A114" s="2" t="str">
        <f>IF(A5&lt;&gt;"",A5,"")</f>
        <v>ชื่อแผนการศึกษา.........</v>
      </c>
      <c r="B114" s="2"/>
      <c r="C114" s="2"/>
      <c r="D114" s="87"/>
      <c r="E114" s="19" t="s">
        <v>22</v>
      </c>
      <c r="G114" s="39"/>
      <c r="M114" s="50"/>
    </row>
    <row r="115" spans="1:13" x14ac:dyDescent="0.4">
      <c r="A115" s="2" t="str">
        <f>IF(A12&lt;&gt;"",A12,"")</f>
        <v>ชื่อแผนการศึกษา.........</v>
      </c>
      <c r="B115" s="2"/>
      <c r="C115" s="2"/>
      <c r="D115" s="87"/>
      <c r="E115" s="19" t="s">
        <v>22</v>
      </c>
      <c r="G115" s="39"/>
      <c r="M115" s="50"/>
    </row>
    <row r="116" spans="1:13" x14ac:dyDescent="0.4">
      <c r="A116" s="2" t="str">
        <f>IF(A19&lt;&gt;"",A19,"")</f>
        <v>ชื่อแผนการศึกษา.........</v>
      </c>
      <c r="B116" s="2"/>
      <c r="C116" s="2"/>
      <c r="D116" s="87"/>
      <c r="E116" s="19" t="s">
        <v>22</v>
      </c>
      <c r="G116" s="39"/>
    </row>
    <row r="117" spans="1:13" x14ac:dyDescent="0.4">
      <c r="A117" s="2" t="str">
        <f>IF(A26&lt;&gt;"",A26,"")</f>
        <v>ชื่อแผนการศึกษา.........</v>
      </c>
      <c r="D117" s="87"/>
      <c r="E117" s="19" t="s">
        <v>22</v>
      </c>
      <c r="G117" s="39"/>
    </row>
    <row r="118" spans="1:13" x14ac:dyDescent="0.4">
      <c r="D118" s="37"/>
      <c r="E118" s="38"/>
      <c r="G118" s="39"/>
    </row>
    <row r="119" spans="1:13" x14ac:dyDescent="0.4">
      <c r="A119" s="39"/>
      <c r="B119" s="37"/>
      <c r="C119" s="40"/>
      <c r="D119" s="40"/>
      <c r="E119" s="39"/>
      <c r="F119" s="39"/>
      <c r="G119" s="39"/>
    </row>
    <row r="120" spans="1:13" x14ac:dyDescent="0.4">
      <c r="A120" s="96" t="s">
        <v>150</v>
      </c>
      <c r="B120" s="41"/>
      <c r="C120" s="42"/>
      <c r="D120" s="42" t="s">
        <v>65</v>
      </c>
      <c r="E120" s="42"/>
      <c r="F120" s="43"/>
      <c r="G120" s="43"/>
    </row>
    <row r="121" spans="1:13" x14ac:dyDescent="0.4">
      <c r="A121" s="96" t="s">
        <v>153</v>
      </c>
    </row>
    <row r="122" spans="1:13" x14ac:dyDescent="0.4">
      <c r="A122" s="96" t="s">
        <v>152</v>
      </c>
    </row>
    <row r="123" spans="1:13" x14ac:dyDescent="0.4">
      <c r="A123" s="96" t="s">
        <v>151</v>
      </c>
    </row>
    <row r="124" spans="1:13" x14ac:dyDescent="0.4">
      <c r="A124" s="96"/>
    </row>
    <row r="125" spans="1:13" x14ac:dyDescent="0.4">
      <c r="A125" s="96"/>
    </row>
    <row r="126" spans="1:13" x14ac:dyDescent="0.4">
      <c r="A126" s="97"/>
    </row>
    <row r="127" spans="1:13" x14ac:dyDescent="0.4">
      <c r="A127" s="98"/>
    </row>
    <row r="128" spans="1:13" x14ac:dyDescent="0.4">
      <c r="A128" s="98"/>
    </row>
    <row r="129" spans="1:1" x14ac:dyDescent="0.4">
      <c r="A129" s="98"/>
    </row>
    <row r="130" spans="1:1" x14ac:dyDescent="0.4">
      <c r="A130" s="98"/>
    </row>
    <row r="131" spans="1:1" x14ac:dyDescent="0.4">
      <c r="A131" s="98"/>
    </row>
    <row r="132" spans="1:1" x14ac:dyDescent="0.4">
      <c r="A132" s="98"/>
    </row>
    <row r="133" spans="1:1" x14ac:dyDescent="0.4">
      <c r="A133" s="98"/>
    </row>
    <row r="134" spans="1:1" x14ac:dyDescent="0.4">
      <c r="A134" s="98"/>
    </row>
    <row r="135" spans="1:1" x14ac:dyDescent="0.4">
      <c r="A135" s="98"/>
    </row>
  </sheetData>
  <sheetProtection algorithmName="SHA-512" hashValue="br0DfbLRAiVRHgDdScsvHdFB1t6r/VKmKPXlE/1rS1E4QSWFQDvQxXFcn1bI3wjN1QoSqSoCiVTRtsuQTzJ2WQ==" saltValue="f+/Q4Od6fJOOVP5Np8djFw==" spinCount="100000" sheet="1" objects="1" scenarios="1"/>
  <mergeCells count="22">
    <mergeCell ref="B36:G36"/>
    <mergeCell ref="A40:E40"/>
    <mergeCell ref="A41:E41"/>
    <mergeCell ref="A19:G19"/>
    <mergeCell ref="A1:G1"/>
    <mergeCell ref="A2:G2"/>
    <mergeCell ref="A5:G5"/>
    <mergeCell ref="A12:G12"/>
    <mergeCell ref="A26:G26"/>
    <mergeCell ref="B112:G112"/>
    <mergeCell ref="A46:G46"/>
    <mergeCell ref="A51:G51"/>
    <mergeCell ref="F56:G56"/>
    <mergeCell ref="F58:G58"/>
    <mergeCell ref="A102:G102"/>
    <mergeCell ref="A78:G78"/>
    <mergeCell ref="F57:G57"/>
    <mergeCell ref="A90:G90"/>
    <mergeCell ref="A96:G96"/>
    <mergeCell ref="F59:G59"/>
    <mergeCell ref="A56:C59"/>
    <mergeCell ref="A84:G84"/>
  </mergeCells>
  <phoneticPr fontId="9" type="noConversion"/>
  <pageMargins left="0.7" right="0.7" top="0.75" bottom="0.75" header="0.3" footer="0.3"/>
  <pageSetup paperSize="9" scale="74" fitToWidth="0" fitToHeight="0" orientation="portrait" r:id="rId1"/>
  <headerFooter>
    <oddHeader>&amp;R&amp;"TH SarabunPSK,Regular"&amp;14&amp;P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abSelected="1" view="pageLayout" zoomScaleNormal="80" workbookViewId="0">
      <selection activeCell="D3" sqref="D3"/>
    </sheetView>
  </sheetViews>
  <sheetFormatPr defaultColWidth="9" defaultRowHeight="21" x14ac:dyDescent="0.4"/>
  <cols>
    <col min="1" max="1" width="32" style="117" customWidth="1"/>
    <col min="2" max="6" width="15" style="117" customWidth="1"/>
    <col min="7" max="7" width="12.09765625" style="99" bestFit="1" customWidth="1"/>
    <col min="8" max="8" width="19.8984375" style="99" bestFit="1" customWidth="1"/>
    <col min="9" max="9" width="36.09765625" style="99" customWidth="1"/>
    <col min="10" max="10" width="35.09765625" style="99" customWidth="1"/>
    <col min="11" max="11" width="17" style="99" customWidth="1"/>
    <col min="12" max="14" width="15.3984375" style="99" customWidth="1"/>
    <col min="15" max="16384" width="9" style="99"/>
  </cols>
  <sheetData>
    <row r="1" spans="1:12" x14ac:dyDescent="0.4">
      <c r="A1" s="168" t="s">
        <v>15</v>
      </c>
      <c r="B1" s="168"/>
      <c r="C1" s="168"/>
      <c r="D1" s="168"/>
      <c r="E1" s="168"/>
      <c r="F1" s="168"/>
    </row>
    <row r="2" spans="1:12" x14ac:dyDescent="0.4">
      <c r="A2" s="170" t="s">
        <v>17</v>
      </c>
      <c r="B2" s="172" t="s">
        <v>3</v>
      </c>
      <c r="C2" s="172"/>
      <c r="D2" s="172"/>
      <c r="E2" s="172"/>
      <c r="F2" s="172"/>
    </row>
    <row r="3" spans="1:12" x14ac:dyDescent="0.4">
      <c r="A3" s="171"/>
      <c r="B3" s="100" t="str">
        <f>รายรับ!C4</f>
        <v>25....</v>
      </c>
      <c r="C3" s="100" t="str">
        <f>รายรับ!D4</f>
        <v>25....</v>
      </c>
      <c r="D3" s="100" t="str">
        <f>รายรับ!E4</f>
        <v>25....</v>
      </c>
      <c r="E3" s="100" t="str">
        <f>รายรับ!F4</f>
        <v>25....</v>
      </c>
      <c r="F3" s="100" t="str">
        <f>รายรับ!G4</f>
        <v>25....</v>
      </c>
    </row>
    <row r="4" spans="1:12" x14ac:dyDescent="0.4">
      <c r="A4" s="101" t="s">
        <v>4</v>
      </c>
      <c r="B4" s="102">
        <f>+B5+B6</f>
        <v>0</v>
      </c>
      <c r="C4" s="102">
        <f t="shared" ref="C4:E4" si="0">+C5+C6</f>
        <v>0</v>
      </c>
      <c r="D4" s="102">
        <f t="shared" si="0"/>
        <v>0</v>
      </c>
      <c r="E4" s="102">
        <f t="shared" si="0"/>
        <v>0</v>
      </c>
      <c r="F4" s="102">
        <f>+F5+F6</f>
        <v>0</v>
      </c>
    </row>
    <row r="5" spans="1:12" x14ac:dyDescent="0.4">
      <c r="A5" s="103" t="s">
        <v>36</v>
      </c>
      <c r="B5" s="104">
        <f>B42</f>
        <v>0</v>
      </c>
      <c r="C5" s="104">
        <f t="shared" ref="C5:E5" si="1">C42</f>
        <v>0</v>
      </c>
      <c r="D5" s="104">
        <f t="shared" si="1"/>
        <v>0</v>
      </c>
      <c r="E5" s="104">
        <f t="shared" si="1"/>
        <v>0</v>
      </c>
      <c r="F5" s="104">
        <f>F42</f>
        <v>0</v>
      </c>
    </row>
    <row r="6" spans="1:12" x14ac:dyDescent="0.4">
      <c r="A6" s="103" t="s">
        <v>52</v>
      </c>
      <c r="B6" s="104">
        <f>+B5*12%</f>
        <v>0</v>
      </c>
      <c r="C6" s="104">
        <f t="shared" ref="C6:F6" si="2">+C5*12%</f>
        <v>0</v>
      </c>
      <c r="D6" s="104">
        <f t="shared" si="2"/>
        <v>0</v>
      </c>
      <c r="E6" s="104">
        <f t="shared" si="2"/>
        <v>0</v>
      </c>
      <c r="F6" s="104">
        <f t="shared" si="2"/>
        <v>0</v>
      </c>
    </row>
    <row r="7" spans="1:12" x14ac:dyDescent="0.4">
      <c r="A7" s="101" t="s">
        <v>6</v>
      </c>
      <c r="B7" s="102">
        <f>SUM(B8:B12)</f>
        <v>0</v>
      </c>
      <c r="C7" s="102">
        <f t="shared" ref="C7:E7" si="3">SUM(C8:C12)</f>
        <v>0</v>
      </c>
      <c r="D7" s="102">
        <f t="shared" si="3"/>
        <v>0</v>
      </c>
      <c r="E7" s="102">
        <f t="shared" si="3"/>
        <v>0</v>
      </c>
      <c r="F7" s="102">
        <f>SUM(F8:F12)</f>
        <v>0</v>
      </c>
    </row>
    <row r="8" spans="1:12" s="106" customFormat="1" x14ac:dyDescent="0.4">
      <c r="A8" s="103" t="s">
        <v>7</v>
      </c>
      <c r="B8" s="93"/>
      <c r="C8" s="93"/>
      <c r="D8" s="93"/>
      <c r="E8" s="93"/>
      <c r="F8" s="93"/>
      <c r="G8" s="105"/>
      <c r="H8" s="99" t="s">
        <v>145</v>
      </c>
    </row>
    <row r="9" spans="1:12" x14ac:dyDescent="0.4">
      <c r="A9" s="103" t="s">
        <v>8</v>
      </c>
      <c r="B9" s="93"/>
      <c r="C9" s="93"/>
      <c r="D9" s="93"/>
      <c r="E9" s="93"/>
      <c r="F9" s="93"/>
      <c r="G9" s="107"/>
    </row>
    <row r="10" spans="1:12" x14ac:dyDescent="0.4">
      <c r="A10" s="103" t="s">
        <v>47</v>
      </c>
      <c r="B10" s="93"/>
      <c r="C10" s="93"/>
      <c r="D10" s="93"/>
      <c r="E10" s="93"/>
      <c r="F10" s="93"/>
      <c r="G10" s="107"/>
    </row>
    <row r="11" spans="1:12" x14ac:dyDescent="0.4">
      <c r="A11" s="103" t="s">
        <v>9</v>
      </c>
      <c r="B11" s="93"/>
      <c r="C11" s="93"/>
      <c r="D11" s="93"/>
      <c r="E11" s="93"/>
      <c r="F11" s="93"/>
      <c r="G11" s="107"/>
    </row>
    <row r="12" spans="1:12" x14ac:dyDescent="0.4">
      <c r="A12" s="103" t="s">
        <v>10</v>
      </c>
      <c r="B12" s="94"/>
      <c r="C12" s="94"/>
      <c r="D12" s="94"/>
      <c r="E12" s="94"/>
      <c r="F12" s="94"/>
      <c r="G12" s="108"/>
      <c r="H12" s="99" t="s">
        <v>146</v>
      </c>
    </row>
    <row r="13" spans="1:12" ht="42" x14ac:dyDescent="0.4">
      <c r="A13" s="109" t="s">
        <v>120</v>
      </c>
      <c r="B13" s="110">
        <f>B14+B15</f>
        <v>1380000</v>
      </c>
      <c r="C13" s="110">
        <f t="shared" ref="C13:E13" si="4">C14+C15</f>
        <v>1800000</v>
      </c>
      <c r="D13" s="110">
        <f t="shared" si="4"/>
        <v>1800000</v>
      </c>
      <c r="E13" s="110">
        <f t="shared" si="4"/>
        <v>1800000</v>
      </c>
      <c r="F13" s="110">
        <f>F14+F15</f>
        <v>1800000</v>
      </c>
    </row>
    <row r="14" spans="1:12" x14ac:dyDescent="0.4">
      <c r="A14" s="111" t="s">
        <v>121</v>
      </c>
      <c r="B14" s="104">
        <f>รายรับ!C33*25000</f>
        <v>575000</v>
      </c>
      <c r="C14" s="104">
        <f>รายรับ!D33*25000</f>
        <v>750000</v>
      </c>
      <c r="D14" s="104">
        <f>รายรับ!E33*25000</f>
        <v>750000</v>
      </c>
      <c r="E14" s="104">
        <f>รายรับ!F33*25000</f>
        <v>750000</v>
      </c>
      <c r="F14" s="104">
        <f>รายรับ!G33*25000</f>
        <v>750000</v>
      </c>
    </row>
    <row r="15" spans="1:12" x14ac:dyDescent="0.4">
      <c r="A15" s="111" t="s">
        <v>122</v>
      </c>
      <c r="B15" s="104">
        <f>รายรับ!C33*35000</f>
        <v>805000</v>
      </c>
      <c r="C15" s="104">
        <f>รายรับ!D33*35000</f>
        <v>1050000</v>
      </c>
      <c r="D15" s="104">
        <f>รายรับ!E33*35000</f>
        <v>1050000</v>
      </c>
      <c r="E15" s="104">
        <f>รายรับ!F33*35000</f>
        <v>1050000</v>
      </c>
      <c r="F15" s="104">
        <f>รายรับ!G33*35000</f>
        <v>1050000</v>
      </c>
    </row>
    <row r="16" spans="1:12" x14ac:dyDescent="0.4">
      <c r="A16" s="101" t="s">
        <v>11</v>
      </c>
      <c r="B16" s="102">
        <f>+B17</f>
        <v>0</v>
      </c>
      <c r="C16" s="102">
        <f t="shared" ref="C16:F16" si="5">+C17</f>
        <v>0</v>
      </c>
      <c r="D16" s="102">
        <f t="shared" si="5"/>
        <v>0</v>
      </c>
      <c r="E16" s="102">
        <f t="shared" si="5"/>
        <v>0</v>
      </c>
      <c r="F16" s="102">
        <f t="shared" si="5"/>
        <v>0</v>
      </c>
      <c r="J16" s="112"/>
      <c r="K16" s="113"/>
      <c r="L16" s="114"/>
    </row>
    <row r="17" spans="1:14" x14ac:dyDescent="0.4">
      <c r="A17" s="103" t="s">
        <v>125</v>
      </c>
      <c r="B17" s="93"/>
      <c r="C17" s="93"/>
      <c r="D17" s="93"/>
      <c r="E17" s="93"/>
      <c r="F17" s="93"/>
      <c r="I17" s="115"/>
      <c r="J17" s="115"/>
    </row>
    <row r="18" spans="1:14" x14ac:dyDescent="0.4">
      <c r="A18" s="100" t="s">
        <v>12</v>
      </c>
      <c r="B18" s="102">
        <f>+B4+B7+B13+B16</f>
        <v>1380000</v>
      </c>
      <c r="C18" s="102">
        <f>+C4+C7+C13+C16</f>
        <v>1800000</v>
      </c>
      <c r="D18" s="102">
        <f>+D4+D7+D13+D16</f>
        <v>1800000</v>
      </c>
      <c r="E18" s="102">
        <f>+E4+E7+E13+E16</f>
        <v>1800000</v>
      </c>
      <c r="F18" s="102">
        <f>+F4+F7+F13+F16</f>
        <v>1800000</v>
      </c>
      <c r="I18" s="115"/>
      <c r="J18" s="115"/>
    </row>
    <row r="19" spans="1:14" x14ac:dyDescent="0.4">
      <c r="A19" s="101" t="s">
        <v>13</v>
      </c>
      <c r="B19" s="102">
        <f>IF(รายรับ!C33,B18/(รายรับ!C33),"")</f>
        <v>60000</v>
      </c>
      <c r="C19" s="102">
        <f>IF(รายรับ!D33,C18/(รายรับ!D33),"")</f>
        <v>60000</v>
      </c>
      <c r="D19" s="102">
        <f>IF(รายรับ!E33,D18/(รายรับ!E33),"")</f>
        <v>60000</v>
      </c>
      <c r="E19" s="102">
        <f>IF(รายรับ!F33,E18/(รายรับ!F33),"")</f>
        <v>60000</v>
      </c>
      <c r="F19" s="102">
        <f>IF(รายรับ!G33,F18/(รายรับ!G33),"")</f>
        <v>60000</v>
      </c>
    </row>
    <row r="20" spans="1:14" x14ac:dyDescent="0.4">
      <c r="A20" s="116" t="s">
        <v>30</v>
      </c>
      <c r="B20" s="173">
        <f>IF(รายรับ!C33,AVERAGE(B19:F19),"")</f>
        <v>60000</v>
      </c>
      <c r="C20" s="173"/>
      <c r="D20" s="173"/>
      <c r="E20" s="173"/>
      <c r="F20" s="173"/>
    </row>
    <row r="21" spans="1:14" x14ac:dyDescent="0.4">
      <c r="B21" s="118"/>
      <c r="C21" s="118"/>
      <c r="D21" s="118"/>
      <c r="E21" s="118"/>
      <c r="F21" s="118"/>
    </row>
    <row r="22" spans="1:14" x14ac:dyDescent="0.4">
      <c r="A22" s="100" t="s">
        <v>14</v>
      </c>
      <c r="B22" s="102">
        <f>รายรับ!C107-B18</f>
        <v>575000</v>
      </c>
      <c r="C22" s="102">
        <f>รายรับ!D107-C18</f>
        <v>750000</v>
      </c>
      <c r="D22" s="102">
        <f>รายรับ!E107-D18</f>
        <v>750000</v>
      </c>
      <c r="E22" s="102">
        <f>รายรับ!F107-E18</f>
        <v>750000</v>
      </c>
      <c r="F22" s="102">
        <f>รายรับ!G107-F18</f>
        <v>750000</v>
      </c>
      <c r="K22" s="119"/>
      <c r="M22" s="120"/>
    </row>
    <row r="23" spans="1:14" x14ac:dyDescent="0.4">
      <c r="K23" s="119"/>
      <c r="M23" s="120"/>
    </row>
    <row r="24" spans="1:14" x14ac:dyDescent="0.4">
      <c r="A24" s="121" t="s">
        <v>35</v>
      </c>
      <c r="K24" s="119"/>
      <c r="M24" s="120"/>
    </row>
    <row r="25" spans="1:14" x14ac:dyDescent="0.4">
      <c r="K25" s="119"/>
      <c r="M25" s="120"/>
    </row>
    <row r="26" spans="1:14" x14ac:dyDescent="0.4">
      <c r="A26" s="122"/>
      <c r="B26" s="174" t="s">
        <v>3</v>
      </c>
      <c r="C26" s="175"/>
      <c r="D26" s="175"/>
      <c r="E26" s="175"/>
      <c r="F26" s="176"/>
      <c r="J26" s="99" t="s">
        <v>140</v>
      </c>
      <c r="K26" s="123">
        <v>0.04</v>
      </c>
    </row>
    <row r="27" spans="1:14" x14ac:dyDescent="0.4">
      <c r="A27" s="121"/>
      <c r="B27" s="100" t="str">
        <f>รายรับ!C4</f>
        <v>25....</v>
      </c>
      <c r="C27" s="100" t="str">
        <f>รายรับ!D4</f>
        <v>25....</v>
      </c>
      <c r="D27" s="100" t="str">
        <f>รายรับ!E4</f>
        <v>25....</v>
      </c>
      <c r="E27" s="100" t="str">
        <f>รายรับ!F4</f>
        <v>25....</v>
      </c>
      <c r="F27" s="100" t="str">
        <f>รายรับ!G4</f>
        <v>25....</v>
      </c>
      <c r="J27" s="112"/>
    </row>
    <row r="28" spans="1:14" x14ac:dyDescent="0.4">
      <c r="A28" s="121" t="s">
        <v>5</v>
      </c>
      <c r="B28" s="121"/>
      <c r="C28" s="121"/>
      <c r="D28" s="121"/>
      <c r="E28" s="121"/>
      <c r="F28" s="121"/>
      <c r="G28" s="105"/>
    </row>
    <row r="29" spans="1:14" x14ac:dyDescent="0.4">
      <c r="A29" s="121" t="s">
        <v>29</v>
      </c>
      <c r="B29" s="124">
        <v>3</v>
      </c>
      <c r="C29" s="124">
        <v>3</v>
      </c>
      <c r="D29" s="124">
        <v>3</v>
      </c>
      <c r="E29" s="124">
        <v>3</v>
      </c>
      <c r="F29" s="124">
        <v>3</v>
      </c>
      <c r="G29" s="105"/>
      <c r="J29" s="125" t="str">
        <f>รายรับ!C4</f>
        <v>25....</v>
      </c>
      <c r="K29" s="125" t="str">
        <f>รายรับ!D4</f>
        <v>25....</v>
      </c>
      <c r="L29" s="125" t="str">
        <f>รายรับ!E4</f>
        <v>25....</v>
      </c>
      <c r="M29" s="125" t="str">
        <f>รายรับ!F4</f>
        <v>25....</v>
      </c>
      <c r="N29" s="125" t="str">
        <f>รายรับ!G4</f>
        <v>25....</v>
      </c>
    </row>
    <row r="30" spans="1:14" x14ac:dyDescent="0.4">
      <c r="A30" s="121" t="s">
        <v>16</v>
      </c>
      <c r="B30" s="126">
        <f>B29*J30*12</f>
        <v>0</v>
      </c>
      <c r="C30" s="126">
        <f>C29*K30*12</f>
        <v>0</v>
      </c>
      <c r="D30" s="126">
        <f>D29*L30*12</f>
        <v>0</v>
      </c>
      <c r="E30" s="126">
        <f>E29*M30*12</f>
        <v>0</v>
      </c>
      <c r="F30" s="126">
        <f>F29*N30*12</f>
        <v>0</v>
      </c>
      <c r="G30" s="105"/>
      <c r="I30" s="127" t="s">
        <v>138</v>
      </c>
      <c r="J30" s="91"/>
      <c r="K30" s="128">
        <f>J30*(1+$K$26)</f>
        <v>0</v>
      </c>
      <c r="L30" s="128">
        <f t="shared" ref="L30:M30" si="6">K30*(1+$K$26)</f>
        <v>0</v>
      </c>
      <c r="M30" s="128">
        <f t="shared" si="6"/>
        <v>0</v>
      </c>
      <c r="N30" s="128">
        <f>M30*(1+$K$26)</f>
        <v>0</v>
      </c>
    </row>
    <row r="31" spans="1:14" x14ac:dyDescent="0.4">
      <c r="A31" s="121" t="s">
        <v>24</v>
      </c>
      <c r="B31" s="126"/>
      <c r="C31" s="126"/>
      <c r="D31" s="129"/>
      <c r="E31" s="126"/>
      <c r="F31" s="126"/>
      <c r="G31" s="105"/>
      <c r="I31" s="127"/>
      <c r="J31" s="106"/>
    </row>
    <row r="32" spans="1:14" x14ac:dyDescent="0.4">
      <c r="A32" s="129"/>
      <c r="B32" s="126"/>
      <c r="C32" s="126"/>
      <c r="D32" s="126"/>
      <c r="E32" s="126"/>
      <c r="F32" s="126"/>
      <c r="G32" s="130"/>
      <c r="I32" s="127"/>
      <c r="J32" s="131"/>
    </row>
    <row r="33" spans="1:12" x14ac:dyDescent="0.4">
      <c r="A33" s="121"/>
      <c r="B33" s="126"/>
      <c r="C33" s="126"/>
      <c r="D33" s="126"/>
      <c r="E33" s="126"/>
      <c r="F33" s="126"/>
      <c r="I33" s="127"/>
      <c r="J33" s="131"/>
    </row>
    <row r="34" spans="1:12" ht="21.6" thickBot="1" x14ac:dyDescent="0.45">
      <c r="A34" s="129" t="s">
        <v>62</v>
      </c>
      <c r="B34" s="132">
        <f>+B30+B31+B32+B33</f>
        <v>0</v>
      </c>
      <c r="C34" s="132">
        <f>+C30+C31+C32+C33</f>
        <v>0</v>
      </c>
      <c r="D34" s="132">
        <f>+D30+D31+D32+D33</f>
        <v>0</v>
      </c>
      <c r="E34" s="132">
        <f t="shared" ref="E34:F34" si="7">+E30+E31+E32+E33</f>
        <v>0</v>
      </c>
      <c r="F34" s="132">
        <f t="shared" si="7"/>
        <v>0</v>
      </c>
      <c r="I34" s="127"/>
      <c r="J34" s="131"/>
    </row>
    <row r="35" spans="1:12" ht="21.6" thickTop="1" x14ac:dyDescent="0.4">
      <c r="B35" s="133"/>
      <c r="C35" s="133"/>
      <c r="D35" s="133"/>
      <c r="E35" s="133"/>
      <c r="F35" s="133"/>
      <c r="I35" s="127"/>
      <c r="J35" s="134"/>
    </row>
    <row r="36" spans="1:12" x14ac:dyDescent="0.4">
      <c r="A36" s="121" t="s">
        <v>50</v>
      </c>
      <c r="B36" s="135">
        <v>1</v>
      </c>
      <c r="C36" s="135">
        <f>B36</f>
        <v>1</v>
      </c>
      <c r="D36" s="135">
        <f>C36</f>
        <v>1</v>
      </c>
      <c r="E36" s="135">
        <f>D36</f>
        <v>1</v>
      </c>
      <c r="F36" s="135">
        <f>E36</f>
        <v>1</v>
      </c>
      <c r="I36" s="127"/>
      <c r="J36" s="106"/>
    </row>
    <row r="37" spans="1:12" x14ac:dyDescent="0.4">
      <c r="A37" s="121" t="s">
        <v>16</v>
      </c>
      <c r="B37" s="126">
        <f>J37*B36*12</f>
        <v>0</v>
      </c>
      <c r="C37" s="126">
        <f>B37*(1+$K$26)</f>
        <v>0</v>
      </c>
      <c r="D37" s="126">
        <f t="shared" ref="D37:E37" si="8">C37*(1+$K$26)</f>
        <v>0</v>
      </c>
      <c r="E37" s="126">
        <f t="shared" si="8"/>
        <v>0</v>
      </c>
      <c r="F37" s="126">
        <f>E37*(1+$K$26)</f>
        <v>0</v>
      </c>
      <c r="I37" s="127" t="s">
        <v>139</v>
      </c>
      <c r="J37" s="92"/>
    </row>
    <row r="38" spans="1:12" x14ac:dyDescent="0.4">
      <c r="A38" s="129" t="s">
        <v>46</v>
      </c>
      <c r="B38" s="126"/>
      <c r="C38" s="126"/>
      <c r="D38" s="126"/>
      <c r="E38" s="126"/>
      <c r="F38" s="126"/>
    </row>
    <row r="39" spans="1:12" x14ac:dyDescent="0.4">
      <c r="A39" s="129"/>
      <c r="B39" s="126"/>
      <c r="C39" s="126"/>
      <c r="D39" s="126"/>
      <c r="E39" s="126"/>
      <c r="F39" s="126"/>
    </row>
    <row r="40" spans="1:12" ht="21.6" thickBot="1" x14ac:dyDescent="0.45">
      <c r="A40" s="129" t="s">
        <v>62</v>
      </c>
      <c r="B40" s="132">
        <f>+B37</f>
        <v>0</v>
      </c>
      <c r="C40" s="132">
        <f t="shared" ref="C40:E40" si="9">+C37</f>
        <v>0</v>
      </c>
      <c r="D40" s="132">
        <f>+D37</f>
        <v>0</v>
      </c>
      <c r="E40" s="132">
        <f t="shared" si="9"/>
        <v>0</v>
      </c>
      <c r="F40" s="132">
        <f>+F37</f>
        <v>0</v>
      </c>
    </row>
    <row r="41" spans="1:12" ht="21.6" thickTop="1" x14ac:dyDescent="0.4">
      <c r="B41" s="136"/>
      <c r="C41" s="136"/>
      <c r="D41" s="136"/>
      <c r="E41" s="136"/>
      <c r="F41" s="136"/>
    </row>
    <row r="42" spans="1:12" x14ac:dyDescent="0.4">
      <c r="A42" s="129" t="s">
        <v>61</v>
      </c>
      <c r="B42" s="137">
        <f>+B34+B40</f>
        <v>0</v>
      </c>
      <c r="C42" s="137">
        <f>+C34+C40</f>
        <v>0</v>
      </c>
      <c r="D42" s="137">
        <f>+D34+D40</f>
        <v>0</v>
      </c>
      <c r="E42" s="137">
        <f>+E34+E40</f>
        <v>0</v>
      </c>
      <c r="F42" s="137">
        <f>+F34+F40</f>
        <v>0</v>
      </c>
    </row>
    <row r="43" spans="1:12" x14ac:dyDescent="0.4">
      <c r="B43" s="138"/>
      <c r="C43" s="138"/>
      <c r="D43" s="138"/>
      <c r="E43" s="138"/>
      <c r="F43" s="138"/>
    </row>
    <row r="44" spans="1:12" x14ac:dyDescent="0.4">
      <c r="A44" s="139" t="s">
        <v>53</v>
      </c>
      <c r="B44" s="121"/>
      <c r="H44" s="169"/>
      <c r="I44" s="169"/>
      <c r="J44" s="169"/>
      <c r="K44" s="169"/>
      <c r="L44" s="169"/>
    </row>
    <row r="45" spans="1:12" x14ac:dyDescent="0.4">
      <c r="A45" s="139" t="s">
        <v>54</v>
      </c>
      <c r="B45" s="121"/>
      <c r="H45" s="140"/>
      <c r="I45" s="140"/>
      <c r="J45" s="140"/>
      <c r="K45" s="140"/>
      <c r="L45" s="140"/>
    </row>
    <row r="46" spans="1:12" x14ac:dyDescent="0.4">
      <c r="A46" s="141" t="s">
        <v>39</v>
      </c>
      <c r="B46" s="121"/>
      <c r="H46" s="140"/>
      <c r="I46" s="140"/>
      <c r="J46" s="140"/>
      <c r="K46" s="140"/>
      <c r="L46" s="140"/>
    </row>
    <row r="47" spans="1:12" x14ac:dyDescent="0.4">
      <c r="A47" s="141" t="s">
        <v>40</v>
      </c>
      <c r="B47" s="142" t="s">
        <v>55</v>
      </c>
      <c r="H47" s="140"/>
      <c r="I47" s="140"/>
      <c r="J47" s="140"/>
      <c r="K47" s="140"/>
      <c r="L47" s="140"/>
    </row>
    <row r="48" spans="1:12" x14ac:dyDescent="0.4">
      <c r="A48" s="141" t="s">
        <v>51</v>
      </c>
      <c r="B48" s="142" t="s">
        <v>56</v>
      </c>
      <c r="H48" s="140"/>
      <c r="I48" s="140"/>
      <c r="J48" s="140"/>
      <c r="K48" s="140"/>
      <c r="L48" s="140"/>
    </row>
    <row r="49" spans="1:12" x14ac:dyDescent="0.4">
      <c r="A49" s="141" t="s">
        <v>41</v>
      </c>
      <c r="B49" s="142" t="s">
        <v>57</v>
      </c>
      <c r="H49" s="140"/>
      <c r="I49" s="140"/>
      <c r="J49" s="140"/>
      <c r="K49" s="140"/>
      <c r="L49" s="140"/>
    </row>
    <row r="50" spans="1:12" x14ac:dyDescent="0.4">
      <c r="A50" s="141" t="s">
        <v>42</v>
      </c>
      <c r="B50" s="141"/>
      <c r="H50" s="140"/>
      <c r="I50" s="140"/>
      <c r="J50" s="140"/>
      <c r="K50" s="140"/>
      <c r="L50" s="140"/>
    </row>
    <row r="51" spans="1:12" x14ac:dyDescent="0.4">
      <c r="A51" s="141" t="s">
        <v>43</v>
      </c>
      <c r="B51" s="142" t="s">
        <v>57</v>
      </c>
      <c r="H51" s="140"/>
      <c r="I51" s="140"/>
      <c r="J51" s="140"/>
      <c r="K51" s="140"/>
      <c r="L51" s="140"/>
    </row>
    <row r="52" spans="1:12" x14ac:dyDescent="0.4">
      <c r="A52" s="141" t="s">
        <v>44</v>
      </c>
      <c r="B52" s="143"/>
      <c r="C52" s="143"/>
      <c r="D52" s="143"/>
      <c r="E52" s="143"/>
      <c r="F52" s="143"/>
      <c r="H52" s="140"/>
      <c r="I52" s="140"/>
      <c r="J52" s="140"/>
      <c r="K52" s="140"/>
      <c r="L52" s="140"/>
    </row>
    <row r="53" spans="1:12" x14ac:dyDescent="0.4">
      <c r="A53" s="141" t="s">
        <v>45</v>
      </c>
      <c r="B53" s="143"/>
      <c r="C53" s="143"/>
      <c r="D53" s="143"/>
      <c r="E53" s="143"/>
      <c r="F53" s="143"/>
      <c r="H53" s="140"/>
      <c r="I53" s="140"/>
      <c r="J53" s="140"/>
      <c r="K53" s="140"/>
      <c r="L53" s="140"/>
    </row>
    <row r="54" spans="1:12" x14ac:dyDescent="0.4">
      <c r="A54" s="143" t="s">
        <v>123</v>
      </c>
      <c r="B54" s="143"/>
      <c r="C54" s="143"/>
      <c r="D54" s="143"/>
      <c r="E54" s="143"/>
      <c r="F54" s="143"/>
      <c r="H54" s="140"/>
      <c r="I54" s="140"/>
      <c r="J54" s="140"/>
      <c r="K54" s="140"/>
      <c r="L54" s="140"/>
    </row>
    <row r="55" spans="1:12" x14ac:dyDescent="0.4">
      <c r="A55" s="177" t="s">
        <v>117</v>
      </c>
      <c r="B55" s="177"/>
      <c r="C55" s="177"/>
      <c r="D55" s="177"/>
      <c r="E55" s="177"/>
      <c r="F55" s="177"/>
      <c r="G55" s="144"/>
    </row>
    <row r="56" spans="1:12" x14ac:dyDescent="0.4">
      <c r="A56" s="143" t="s">
        <v>143</v>
      </c>
      <c r="B56" s="143"/>
      <c r="C56" s="143"/>
      <c r="D56" s="143"/>
      <c r="E56" s="143"/>
      <c r="F56" s="143"/>
    </row>
    <row r="57" spans="1:12" x14ac:dyDescent="0.4">
      <c r="A57" s="143" t="s">
        <v>144</v>
      </c>
      <c r="B57" s="143"/>
      <c r="C57" s="143"/>
      <c r="D57" s="143"/>
      <c r="E57" s="143"/>
      <c r="F57" s="143"/>
    </row>
    <row r="58" spans="1:12" x14ac:dyDescent="0.4">
      <c r="A58" s="143" t="s">
        <v>116</v>
      </c>
      <c r="B58" s="143"/>
      <c r="C58" s="143"/>
      <c r="D58" s="143"/>
      <c r="E58" s="143"/>
      <c r="F58" s="143"/>
    </row>
    <row r="59" spans="1:12" x14ac:dyDescent="0.4">
      <c r="A59" s="143" t="s">
        <v>142</v>
      </c>
      <c r="B59" s="143"/>
      <c r="C59" s="143"/>
      <c r="D59" s="143"/>
      <c r="E59" s="143"/>
      <c r="F59" s="143"/>
    </row>
    <row r="60" spans="1:12" s="144" customFormat="1" x14ac:dyDescent="0.25">
      <c r="A60" s="145" t="s">
        <v>124</v>
      </c>
      <c r="B60" s="141"/>
      <c r="C60" s="146"/>
      <c r="D60" s="146"/>
      <c r="E60" s="146"/>
      <c r="F60" s="146"/>
      <c r="G60" s="140"/>
      <c r="H60" s="140"/>
      <c r="I60" s="140"/>
      <c r="J60" s="140"/>
    </row>
    <row r="61" spans="1:12" s="144" customFormat="1" x14ac:dyDescent="0.25">
      <c r="A61" s="178" t="s">
        <v>141</v>
      </c>
      <c r="B61" s="178"/>
      <c r="C61" s="178"/>
      <c r="D61" s="178"/>
      <c r="E61" s="178"/>
      <c r="F61" s="178"/>
      <c r="G61" s="140"/>
      <c r="H61" s="140"/>
      <c r="I61" s="140"/>
      <c r="J61" s="140"/>
    </row>
    <row r="62" spans="1:12" s="144" customFormat="1" x14ac:dyDescent="0.25">
      <c r="A62" s="178"/>
      <c r="B62" s="178"/>
      <c r="C62" s="178"/>
      <c r="D62" s="178"/>
      <c r="E62" s="178"/>
      <c r="F62" s="178"/>
      <c r="G62" s="140"/>
      <c r="H62" s="140"/>
      <c r="I62" s="140"/>
      <c r="J62" s="140"/>
    </row>
    <row r="63" spans="1:12" s="144" customFormat="1" x14ac:dyDescent="0.25">
      <c r="A63" s="178" t="s">
        <v>63</v>
      </c>
      <c r="B63" s="178"/>
      <c r="C63" s="178"/>
      <c r="D63" s="178"/>
      <c r="E63" s="178"/>
      <c r="F63" s="178"/>
      <c r="G63" s="140"/>
      <c r="H63" s="140"/>
      <c r="I63" s="140"/>
      <c r="J63" s="140"/>
    </row>
    <row r="64" spans="1:12" s="144" customFormat="1" x14ac:dyDescent="0.25">
      <c r="A64" s="178"/>
      <c r="B64" s="178"/>
      <c r="C64" s="178"/>
      <c r="D64" s="178"/>
      <c r="E64" s="178"/>
      <c r="F64" s="178"/>
      <c r="G64" s="140"/>
      <c r="H64" s="140"/>
      <c r="I64" s="140"/>
      <c r="J64" s="140"/>
    </row>
    <row r="65" spans="1:6" x14ac:dyDescent="0.4">
      <c r="A65" s="143" t="s">
        <v>31</v>
      </c>
      <c r="B65" s="143"/>
      <c r="C65" s="143"/>
      <c r="D65" s="143"/>
      <c r="E65" s="143"/>
      <c r="F65" s="143"/>
    </row>
    <row r="66" spans="1:6" x14ac:dyDescent="0.4">
      <c r="A66" s="177" t="s">
        <v>119</v>
      </c>
      <c r="B66" s="177"/>
      <c r="C66" s="177"/>
      <c r="D66" s="177"/>
      <c r="E66" s="177"/>
      <c r="F66" s="177"/>
    </row>
    <row r="67" spans="1:6" x14ac:dyDescent="0.4">
      <c r="A67" s="177"/>
      <c r="B67" s="177"/>
      <c r="C67" s="177"/>
      <c r="D67" s="177"/>
      <c r="E67" s="177"/>
      <c r="F67" s="177"/>
    </row>
    <row r="68" spans="1:6" x14ac:dyDescent="0.4">
      <c r="A68" s="177" t="s">
        <v>64</v>
      </c>
      <c r="B68" s="177"/>
      <c r="C68" s="177"/>
      <c r="D68" s="177"/>
      <c r="E68" s="177"/>
      <c r="F68" s="177"/>
    </row>
    <row r="69" spans="1:6" x14ac:dyDescent="0.4">
      <c r="A69" s="177"/>
      <c r="B69" s="177"/>
      <c r="C69" s="177"/>
      <c r="D69" s="177"/>
      <c r="E69" s="177"/>
      <c r="F69" s="177"/>
    </row>
    <row r="70" spans="1:6" x14ac:dyDescent="0.4">
      <c r="A70" s="177"/>
      <c r="B70" s="177"/>
      <c r="C70" s="177"/>
      <c r="D70" s="177"/>
      <c r="E70" s="177"/>
      <c r="F70" s="177"/>
    </row>
    <row r="71" spans="1:6" x14ac:dyDescent="0.4">
      <c r="A71" s="177"/>
      <c r="B71" s="177"/>
      <c r="C71" s="177"/>
      <c r="D71" s="177"/>
      <c r="E71" s="177"/>
      <c r="F71" s="177"/>
    </row>
  </sheetData>
  <sheetProtection algorithmName="SHA-512" hashValue="2qZplyyV+2CcoA3dKCn0fPvmoXYV9odHXUyRSU5aSTQ4qFptRWb+5HaGvX42jGILxE0RJL+TsMfWwYdsLBIVgA==" saltValue="zG8REZYYX32KhWSEEAuyJA==" spinCount="100000" sheet="1" objects="1" scenarios="1"/>
  <mergeCells count="11">
    <mergeCell ref="A68:F71"/>
    <mergeCell ref="A63:F64"/>
    <mergeCell ref="A55:F55"/>
    <mergeCell ref="A61:F62"/>
    <mergeCell ref="A66:F67"/>
    <mergeCell ref="A1:F1"/>
    <mergeCell ref="H44:L44"/>
    <mergeCell ref="A2:A3"/>
    <mergeCell ref="B2:F2"/>
    <mergeCell ref="B20:F20"/>
    <mergeCell ref="B26:F26"/>
  </mergeCells>
  <phoneticPr fontId="9" type="noConversion"/>
  <pageMargins left="0.7" right="0.7" top="0.75" bottom="0.75" header="0.3" footer="0.3"/>
  <pageSetup paperSize="9" scale="76" firstPageNumber="4" fitToWidth="0" fitToHeight="0" orientation="portrait" useFirstPageNumber="1" r:id="rId1"/>
  <headerFooter>
    <oddHeader>&amp;R&amp;"TH SarabunPSK,Regular"&amp;14&amp;P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DBEC-3473-4666-A127-274B8ABCC522}">
  <dimension ref="A1:H46"/>
  <sheetViews>
    <sheetView workbookViewId="0">
      <selection activeCell="D17" sqref="D17:D29"/>
    </sheetView>
  </sheetViews>
  <sheetFormatPr defaultRowHeight="13.8" x14ac:dyDescent="0.25"/>
  <cols>
    <col min="4" max="4" width="12" bestFit="1" customWidth="1"/>
    <col min="5" max="5" width="25.09765625" bestFit="1" customWidth="1"/>
    <col min="6" max="6" width="12.59765625" bestFit="1" customWidth="1"/>
  </cols>
  <sheetData>
    <row r="1" spans="1:8" ht="19.8" x14ac:dyDescent="0.4">
      <c r="A1" s="4" t="s">
        <v>66</v>
      </c>
      <c r="B1" s="5" t="s">
        <v>115</v>
      </c>
      <c r="C1" s="5" t="s">
        <v>114</v>
      </c>
      <c r="D1" s="3"/>
      <c r="E1" s="3"/>
      <c r="F1" s="3"/>
      <c r="G1" s="3"/>
      <c r="H1" s="3"/>
    </row>
    <row r="2" spans="1:8" ht="20.399999999999999" x14ac:dyDescent="0.45">
      <c r="A2" s="4"/>
      <c r="B2" s="5">
        <v>10</v>
      </c>
      <c r="C2" s="6">
        <v>1</v>
      </c>
      <c r="D2" s="5" t="s">
        <v>118</v>
      </c>
      <c r="E2" s="5" t="s">
        <v>92</v>
      </c>
      <c r="F2" s="5" t="s">
        <v>93</v>
      </c>
      <c r="G2" s="3"/>
      <c r="H2" s="3"/>
    </row>
    <row r="3" spans="1:8" ht="20.399999999999999" x14ac:dyDescent="0.45">
      <c r="A3" s="4"/>
      <c r="B3" s="5"/>
      <c r="C3" s="6"/>
      <c r="D3" s="5" t="s">
        <v>65</v>
      </c>
      <c r="E3" s="5" t="s">
        <v>94</v>
      </c>
      <c r="F3" s="5" t="s">
        <v>95</v>
      </c>
      <c r="G3" s="3"/>
      <c r="H3" s="3"/>
    </row>
    <row r="4" spans="1:8" ht="19.8" x14ac:dyDescent="0.4">
      <c r="A4" s="4"/>
      <c r="B4" s="5"/>
      <c r="C4" s="5"/>
      <c r="D4" s="5"/>
      <c r="E4" s="5" t="s">
        <v>96</v>
      </c>
      <c r="F4" s="5" t="s">
        <v>97</v>
      </c>
      <c r="G4" s="3"/>
      <c r="H4" s="3"/>
    </row>
    <row r="5" spans="1:8" ht="20.399999999999999" x14ac:dyDescent="0.45">
      <c r="A5" s="4"/>
      <c r="B5" s="5"/>
      <c r="C5" s="6"/>
      <c r="D5" s="5"/>
      <c r="E5" s="5" t="s">
        <v>98</v>
      </c>
      <c r="F5" s="5" t="s">
        <v>99</v>
      </c>
      <c r="G5" s="3"/>
      <c r="H5" s="3"/>
    </row>
    <row r="6" spans="1:8" ht="20.399999999999999" x14ac:dyDescent="0.45">
      <c r="A6" s="4"/>
      <c r="B6" s="5"/>
      <c r="C6" s="6"/>
      <c r="D6" s="5"/>
      <c r="E6" s="5" t="s">
        <v>100</v>
      </c>
      <c r="F6" s="5" t="s">
        <v>101</v>
      </c>
      <c r="G6" s="3"/>
      <c r="H6" s="9" t="s">
        <v>65</v>
      </c>
    </row>
    <row r="7" spans="1:8" ht="19.8" x14ac:dyDescent="0.4">
      <c r="A7" s="4"/>
      <c r="B7" s="5"/>
      <c r="C7" s="5"/>
      <c r="D7" s="5"/>
      <c r="E7" s="5" t="s">
        <v>102</v>
      </c>
      <c r="F7" s="5" t="s">
        <v>103</v>
      </c>
      <c r="G7" s="3"/>
      <c r="H7" s="3"/>
    </row>
    <row r="8" spans="1:8" ht="19.8" x14ac:dyDescent="0.4">
      <c r="A8" s="4"/>
      <c r="B8" s="5"/>
      <c r="C8" s="5"/>
      <c r="D8" s="5"/>
      <c r="E8" s="5" t="s">
        <v>104</v>
      </c>
      <c r="F8" s="5" t="s">
        <v>105</v>
      </c>
      <c r="G8" s="3"/>
      <c r="H8" s="3"/>
    </row>
    <row r="9" spans="1:8" ht="20.399999999999999" x14ac:dyDescent="0.45">
      <c r="A9" s="4"/>
      <c r="B9" s="5"/>
      <c r="C9" s="6"/>
      <c r="D9" s="5"/>
      <c r="E9" s="5" t="s">
        <v>106</v>
      </c>
      <c r="F9" s="5" t="s">
        <v>107</v>
      </c>
      <c r="G9" s="3"/>
      <c r="H9" s="3"/>
    </row>
    <row r="10" spans="1:8" ht="20.399999999999999" x14ac:dyDescent="0.45">
      <c r="A10" s="4"/>
      <c r="B10" s="5"/>
      <c r="C10" s="6"/>
      <c r="D10" s="5"/>
      <c r="E10" s="5" t="s">
        <v>108</v>
      </c>
      <c r="F10" s="5" t="s">
        <v>109</v>
      </c>
      <c r="G10" s="3"/>
      <c r="H10" s="3"/>
    </row>
    <row r="11" spans="1:8" ht="20.399999999999999" x14ac:dyDescent="0.45">
      <c r="A11" s="4"/>
      <c r="B11" s="5"/>
      <c r="C11" s="6"/>
      <c r="D11" s="5"/>
      <c r="E11" s="5" t="s">
        <v>110</v>
      </c>
      <c r="F11" s="5" t="s">
        <v>111</v>
      </c>
      <c r="G11" s="3"/>
      <c r="H11" s="3"/>
    </row>
    <row r="12" spans="1:8" ht="19.8" x14ac:dyDescent="0.4">
      <c r="A12" s="4"/>
      <c r="B12" s="5"/>
      <c r="C12" s="5"/>
      <c r="D12" s="5"/>
      <c r="E12" s="5" t="s">
        <v>112</v>
      </c>
      <c r="F12" s="5" t="s">
        <v>113</v>
      </c>
      <c r="G12" s="3"/>
      <c r="H12" s="3"/>
    </row>
    <row r="13" spans="1:8" ht="20.399999999999999" x14ac:dyDescent="0.45">
      <c r="A13" s="4"/>
      <c r="B13" s="5"/>
      <c r="C13" s="6"/>
      <c r="D13" s="5"/>
      <c r="E13" s="5"/>
      <c r="F13" s="5"/>
      <c r="G13" s="3"/>
      <c r="H13" s="9"/>
    </row>
    <row r="14" spans="1:8" ht="19.8" x14ac:dyDescent="0.4">
      <c r="A14" s="4"/>
      <c r="B14" s="5"/>
      <c r="C14" s="5"/>
      <c r="D14" s="5"/>
      <c r="E14" s="5"/>
      <c r="F14" s="5"/>
      <c r="G14" s="3"/>
      <c r="H14" s="3"/>
    </row>
    <row r="15" spans="1:8" ht="19.8" x14ac:dyDescent="0.4">
      <c r="A15" s="4"/>
      <c r="B15" s="5"/>
      <c r="C15" s="5"/>
      <c r="D15" s="5"/>
      <c r="E15" s="5"/>
      <c r="F15" s="5"/>
      <c r="G15" s="3"/>
      <c r="H15" s="3"/>
    </row>
    <row r="16" spans="1:8" ht="20.399999999999999" x14ac:dyDescent="0.45">
      <c r="A16" s="4"/>
      <c r="B16" s="5"/>
      <c r="C16" s="6" t="s">
        <v>114</v>
      </c>
      <c r="D16" s="5"/>
      <c r="E16" s="5"/>
      <c r="F16" s="5"/>
      <c r="G16" s="3"/>
      <c r="H16" s="3"/>
    </row>
    <row r="17" spans="1:8" ht="19.8" x14ac:dyDescent="0.4">
      <c r="A17" s="4"/>
      <c r="B17" s="5">
        <v>8</v>
      </c>
      <c r="C17" s="5">
        <v>5</v>
      </c>
      <c r="D17" s="5">
        <v>63340700401</v>
      </c>
      <c r="E17" s="5" t="s">
        <v>67</v>
      </c>
      <c r="F17" s="5"/>
      <c r="G17" s="3"/>
      <c r="H17" s="3"/>
    </row>
    <row r="18" spans="1:8" ht="19.8" x14ac:dyDescent="0.4">
      <c r="A18" s="4"/>
      <c r="B18" s="5"/>
      <c r="C18" s="5"/>
      <c r="D18" s="5">
        <v>63340700402</v>
      </c>
      <c r="E18" s="5" t="s">
        <v>68</v>
      </c>
      <c r="F18" s="5"/>
      <c r="G18" s="3"/>
      <c r="H18" s="3"/>
    </row>
    <row r="19" spans="1:8" ht="19.8" x14ac:dyDescent="0.4">
      <c r="A19" s="4"/>
      <c r="B19" s="5"/>
      <c r="C19" s="5"/>
      <c r="D19" s="5">
        <v>63340700404</v>
      </c>
      <c r="E19" s="5" t="s">
        <v>69</v>
      </c>
      <c r="F19" s="5"/>
      <c r="G19" s="3"/>
      <c r="H19" s="3"/>
    </row>
    <row r="20" spans="1:8" ht="19.8" x14ac:dyDescent="0.4">
      <c r="A20" s="4"/>
      <c r="B20" s="5"/>
      <c r="C20" s="5"/>
      <c r="D20" s="5">
        <v>63340700405</v>
      </c>
      <c r="E20" s="5" t="s">
        <v>70</v>
      </c>
      <c r="F20" s="5"/>
      <c r="G20" s="3"/>
      <c r="H20" s="3"/>
    </row>
    <row r="21" spans="1:8" ht="19.8" x14ac:dyDescent="0.4">
      <c r="A21" s="4"/>
      <c r="B21" s="5"/>
      <c r="C21" s="5"/>
      <c r="D21" s="5">
        <v>63340700406</v>
      </c>
      <c r="E21" s="5" t="s">
        <v>71</v>
      </c>
      <c r="F21" s="5"/>
      <c r="G21" s="3"/>
      <c r="H21" s="3"/>
    </row>
    <row r="22" spans="1:8" ht="19.8" x14ac:dyDescent="0.4">
      <c r="A22" s="4"/>
      <c r="B22" s="5"/>
      <c r="C22" s="5"/>
      <c r="D22" s="5">
        <v>63340700407</v>
      </c>
      <c r="E22" s="5" t="s">
        <v>72</v>
      </c>
      <c r="F22" s="5"/>
      <c r="G22" s="3"/>
      <c r="H22" s="3"/>
    </row>
    <row r="23" spans="1:8" ht="19.8" x14ac:dyDescent="0.4">
      <c r="A23" s="10"/>
      <c r="B23" s="5"/>
      <c r="C23" s="5"/>
      <c r="D23" s="5">
        <v>63340700408</v>
      </c>
      <c r="E23" s="5" t="s">
        <v>73</v>
      </c>
      <c r="F23" s="5"/>
      <c r="G23" s="3"/>
      <c r="H23" s="3"/>
    </row>
    <row r="24" spans="1:8" ht="19.8" x14ac:dyDescent="0.4">
      <c r="A24" s="10"/>
      <c r="B24" s="5"/>
      <c r="C24" s="5"/>
      <c r="D24" s="5">
        <v>63340700410</v>
      </c>
      <c r="E24" s="5" t="s">
        <v>74</v>
      </c>
      <c r="F24" s="5"/>
      <c r="G24" s="3"/>
      <c r="H24" s="3"/>
    </row>
    <row r="25" spans="1:8" ht="19.8" x14ac:dyDescent="0.4">
      <c r="A25" s="4"/>
      <c r="B25" s="5"/>
      <c r="C25" s="5"/>
      <c r="D25" s="5">
        <v>63340700413</v>
      </c>
      <c r="E25" s="5" t="s">
        <v>75</v>
      </c>
      <c r="F25" s="5"/>
      <c r="G25" s="3"/>
      <c r="H25" s="3"/>
    </row>
    <row r="26" spans="1:8" ht="19.8" x14ac:dyDescent="0.4">
      <c r="A26" s="4"/>
      <c r="B26" s="5"/>
      <c r="C26" s="5"/>
      <c r="D26" s="5">
        <v>63340700414</v>
      </c>
      <c r="E26" s="5" t="s">
        <v>76</v>
      </c>
      <c r="F26" s="5"/>
      <c r="G26" s="3"/>
      <c r="H26" s="3"/>
    </row>
    <row r="27" spans="1:8" ht="19.8" x14ac:dyDescent="0.4">
      <c r="A27" s="4"/>
      <c r="B27" s="5"/>
      <c r="C27" s="5"/>
      <c r="D27" s="5">
        <v>63340700415</v>
      </c>
      <c r="E27" s="5" t="s">
        <v>77</v>
      </c>
      <c r="F27" s="5"/>
      <c r="G27" s="3"/>
      <c r="H27" s="3"/>
    </row>
    <row r="28" spans="1:8" ht="19.8" x14ac:dyDescent="0.4">
      <c r="A28" s="4"/>
      <c r="B28" s="5"/>
      <c r="C28" s="5"/>
      <c r="D28" s="5">
        <v>63340700417</v>
      </c>
      <c r="E28" s="5" t="s">
        <v>78</v>
      </c>
      <c r="F28" s="5"/>
      <c r="G28" s="3"/>
      <c r="H28" s="3"/>
    </row>
    <row r="29" spans="1:8" ht="19.8" x14ac:dyDescent="0.4">
      <c r="A29" s="4"/>
      <c r="B29" s="5"/>
      <c r="C29" s="5"/>
      <c r="D29" s="5">
        <v>63340700418</v>
      </c>
      <c r="E29" s="5" t="s">
        <v>79</v>
      </c>
      <c r="F29" s="5"/>
      <c r="G29" s="3"/>
      <c r="H29" s="3"/>
    </row>
    <row r="30" spans="1:8" ht="19.8" x14ac:dyDescent="0.4">
      <c r="A30" s="4"/>
      <c r="B30" s="5"/>
      <c r="C30" s="5"/>
      <c r="D30" s="5"/>
      <c r="E30" s="5"/>
      <c r="F30" s="5"/>
      <c r="G30" s="3"/>
      <c r="H30" s="3"/>
    </row>
    <row r="31" spans="1:8" ht="19.8" x14ac:dyDescent="0.4">
      <c r="A31" s="4"/>
      <c r="B31" s="5"/>
      <c r="C31" s="5">
        <v>4</v>
      </c>
      <c r="D31" s="5">
        <v>62340700003</v>
      </c>
      <c r="E31" s="5" t="s">
        <v>80</v>
      </c>
      <c r="F31" s="5"/>
      <c r="G31" s="3"/>
      <c r="H31" s="3"/>
    </row>
    <row r="32" spans="1:8" ht="19.8" x14ac:dyDescent="0.4">
      <c r="A32" s="4"/>
      <c r="B32" s="5"/>
      <c r="C32" s="5"/>
      <c r="D32" s="5">
        <v>62340700004</v>
      </c>
      <c r="E32" s="5" t="s">
        <v>81</v>
      </c>
      <c r="F32" s="5"/>
      <c r="G32" s="3"/>
      <c r="H32" s="3"/>
    </row>
    <row r="33" spans="1:8" ht="19.8" x14ac:dyDescent="0.4">
      <c r="A33" s="4"/>
      <c r="B33" s="5"/>
      <c r="C33" s="5"/>
      <c r="D33" s="5">
        <v>62340700005</v>
      </c>
      <c r="E33" s="5" t="s">
        <v>82</v>
      </c>
      <c r="F33" s="5"/>
      <c r="G33" s="3"/>
      <c r="H33" s="3"/>
    </row>
    <row r="34" spans="1:8" ht="19.8" x14ac:dyDescent="0.4">
      <c r="A34" s="4"/>
      <c r="B34" s="5"/>
      <c r="C34" s="5"/>
      <c r="D34" s="5">
        <v>62340700006</v>
      </c>
      <c r="E34" s="5" t="s">
        <v>83</v>
      </c>
      <c r="F34" s="5"/>
      <c r="G34" s="3"/>
      <c r="H34" s="3"/>
    </row>
    <row r="35" spans="1:8" ht="19.8" x14ac:dyDescent="0.4">
      <c r="A35" s="4"/>
      <c r="B35" s="5"/>
      <c r="C35" s="5"/>
      <c r="D35" s="5"/>
      <c r="E35" s="5"/>
      <c r="F35" s="5"/>
      <c r="G35" s="3"/>
      <c r="H35" s="3"/>
    </row>
    <row r="36" spans="1:8" ht="19.8" x14ac:dyDescent="0.4">
      <c r="A36" s="4"/>
      <c r="B36" s="5"/>
      <c r="C36" s="5">
        <v>10</v>
      </c>
      <c r="D36" s="5"/>
      <c r="E36" s="5"/>
      <c r="F36" s="5"/>
      <c r="G36" s="3"/>
      <c r="H36" s="3"/>
    </row>
    <row r="37" spans="1:8" ht="19.8" x14ac:dyDescent="0.4">
      <c r="A37" s="4"/>
      <c r="B37" s="5"/>
      <c r="C37" s="5"/>
      <c r="D37" s="5">
        <v>61340700003</v>
      </c>
      <c r="E37" s="5" t="s">
        <v>84</v>
      </c>
      <c r="F37" s="5"/>
      <c r="G37" s="3"/>
      <c r="H37" s="3"/>
    </row>
    <row r="38" spans="1:8" ht="19.8" x14ac:dyDescent="0.4">
      <c r="A38" s="4"/>
      <c r="B38" s="5"/>
      <c r="C38" s="5"/>
      <c r="D38" s="5">
        <v>61340700005</v>
      </c>
      <c r="E38" s="5" t="s">
        <v>85</v>
      </c>
      <c r="F38" s="5"/>
      <c r="G38" s="3"/>
      <c r="H38" s="3"/>
    </row>
    <row r="39" spans="1:8" ht="19.8" x14ac:dyDescent="0.4">
      <c r="A39" s="4"/>
      <c r="B39" s="5"/>
      <c r="C39" s="5"/>
      <c r="D39" s="5">
        <v>61340700006</v>
      </c>
      <c r="E39" s="5" t="s">
        <v>86</v>
      </c>
      <c r="F39" s="5"/>
      <c r="G39" s="3"/>
      <c r="H39" s="3"/>
    </row>
    <row r="40" spans="1:8" ht="19.8" x14ac:dyDescent="0.4">
      <c r="A40" s="4"/>
      <c r="B40" s="5"/>
      <c r="C40" s="5"/>
      <c r="D40" s="5">
        <v>61340700009</v>
      </c>
      <c r="E40" s="5" t="s">
        <v>87</v>
      </c>
      <c r="F40" s="5"/>
      <c r="G40" s="3"/>
      <c r="H40" s="3"/>
    </row>
    <row r="41" spans="1:8" ht="19.8" x14ac:dyDescent="0.4">
      <c r="A41" s="4"/>
      <c r="B41" s="5"/>
      <c r="C41" s="5"/>
      <c r="D41" s="5">
        <v>61340700010</v>
      </c>
      <c r="E41" s="5" t="s">
        <v>88</v>
      </c>
      <c r="F41" s="5"/>
      <c r="G41" s="3"/>
      <c r="H41" s="3"/>
    </row>
    <row r="42" spans="1:8" ht="19.8" x14ac:dyDescent="0.4">
      <c r="A42" s="4"/>
      <c r="B42" s="5"/>
      <c r="C42" s="5"/>
      <c r="D42" s="5">
        <v>61340700012</v>
      </c>
      <c r="E42" s="5" t="s">
        <v>89</v>
      </c>
      <c r="F42" s="5"/>
      <c r="G42" s="3"/>
      <c r="H42" s="3"/>
    </row>
    <row r="43" spans="1:8" ht="19.8" x14ac:dyDescent="0.4">
      <c r="A43" s="4"/>
      <c r="B43" s="5"/>
      <c r="C43" s="5"/>
      <c r="D43" s="5">
        <v>61340700013</v>
      </c>
      <c r="E43" s="5" t="s">
        <v>90</v>
      </c>
      <c r="F43" s="5"/>
      <c r="G43" s="3"/>
      <c r="H43" s="3"/>
    </row>
    <row r="44" spans="1:8" ht="19.8" x14ac:dyDescent="0.4">
      <c r="A44" s="4"/>
      <c r="B44" s="5"/>
      <c r="C44" s="5"/>
      <c r="D44" s="5">
        <v>61340700014</v>
      </c>
      <c r="E44" s="5" t="s">
        <v>91</v>
      </c>
      <c r="F44" s="5"/>
      <c r="G44" s="3"/>
      <c r="H44" s="3"/>
    </row>
    <row r="45" spans="1:8" ht="19.8" x14ac:dyDescent="0.4">
      <c r="A45" s="4"/>
      <c r="B45" s="5"/>
      <c r="C45" s="5"/>
      <c r="D45" s="5"/>
      <c r="E45" s="5"/>
      <c r="F45" s="5"/>
      <c r="G45" s="3"/>
      <c r="H45" s="3"/>
    </row>
    <row r="46" spans="1:8" ht="19.8" x14ac:dyDescent="0.4">
      <c r="A46" s="4"/>
      <c r="B46" s="5"/>
      <c r="C46" s="5"/>
      <c r="D46" s="3"/>
      <c r="E46" s="3"/>
      <c r="F46" s="3"/>
      <c r="G46" s="3"/>
      <c r="H4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899203D013B29C4E824CAE8E119A1326" ma:contentTypeVersion="10" ma:contentTypeDescription="สร้างเอกสารใหม่" ma:contentTypeScope="" ma:versionID="c59bdf6107fca3e6619c2e2a2d9eb920">
  <xsd:schema xmlns:xsd="http://www.w3.org/2001/XMLSchema" xmlns:xs="http://www.w3.org/2001/XMLSchema" xmlns:p="http://schemas.microsoft.com/office/2006/metadata/properties" xmlns:ns3="21e96678-7a20-4ccc-a0e7-432e7f643c3d" xmlns:ns4="c7021a9c-efc8-43ec-a97d-16f021b079e5" targetNamespace="http://schemas.microsoft.com/office/2006/metadata/properties" ma:root="true" ma:fieldsID="0f4f3bd05a3ea25b9042e8f17feb8e73" ns3:_="" ns4:_="">
    <xsd:import namespace="21e96678-7a20-4ccc-a0e7-432e7f643c3d"/>
    <xsd:import namespace="c7021a9c-efc8-43ec-a97d-16f021b079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96678-7a20-4ccc-a0e7-432e7f643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21a9c-efc8-43ec-a97d-16f021b07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9194BA5-2165-4EC5-A7D6-0419C37D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96678-7a20-4ccc-a0e7-432e7f643c3d"/>
    <ds:schemaRef ds:uri="c7021a9c-efc8-43ec-a97d-16f021b07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40CD25-F04E-42C8-8144-3F32F998A5BB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c7021a9c-efc8-43ec-a97d-16f021b079e5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1e96678-7a20-4ccc-a0e7-432e7f643c3d"/>
  </ds:schemaRefs>
</ds:datastoreItem>
</file>

<file path=customXml/itemProps3.xml><?xml version="1.0" encoding="utf-8"?>
<ds:datastoreItem xmlns:ds="http://schemas.openxmlformats.org/officeDocument/2006/customXml" ds:itemID="{F69290D3-7D75-4EAE-8317-07F1D7CF2D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654B34-3F73-46AC-9CE3-16D34AE9B48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รายรับ</vt:lpstr>
      <vt:lpstr>รายจ่าย</vt:lpstr>
      <vt:lpstr>Sheet1</vt:lpstr>
      <vt:lpstr>รายจ่าย!Print_Area</vt:lpstr>
      <vt:lpstr>รายรับ!Print_Area</vt:lpstr>
    </vt:vector>
  </TitlesOfParts>
  <Company>KMUTT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chavalit suksri</cp:lastModifiedBy>
  <cp:lastPrinted>2021-11-22T03:31:16Z</cp:lastPrinted>
  <dcterms:created xsi:type="dcterms:W3CDTF">2014-04-25T03:26:43Z</dcterms:created>
  <dcterms:modified xsi:type="dcterms:W3CDTF">2022-05-03T07:23:43Z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0x010100899203D013B29C4E824CAE8E119A1326</vt:lpwstr>
  </property>
</Properties>
</file>